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002\Desktop\"/>
    </mc:Choice>
  </mc:AlternateContent>
  <xr:revisionPtr revIDLastSave="0" documentId="13_ncr:1_{A2FAF742-372F-4BC5-8D66-03DEE19BC888}" xr6:coauthVersionLast="36" xr6:coauthVersionMax="36" xr10:uidLastSave="{00000000-0000-0000-0000-000000000000}"/>
  <bookViews>
    <workbookView xWindow="0" yWindow="0" windowWidth="23700" windowHeight="14745" tabRatio="810" xr2:uid="{00000000-000D-0000-FFFF-FFFF00000000}"/>
  </bookViews>
  <sheets>
    <sheet name="T型（単純梁）" sheetId="1" r:id="rId1"/>
    <sheet name="T型（連続梁）" sheetId="2" r:id="rId2"/>
    <sheet name="T型(単純梁_スラブ段差有)" sheetId="3" r:id="rId3"/>
  </sheets>
  <definedNames>
    <definedName name="_xlnm.Print_Area" localSheetId="0">'T型（単純梁）'!$A$1:$Y$38</definedName>
    <definedName name="_xlnm.Print_Area" localSheetId="2">'T型(単純梁_スラブ段差有)'!$A$1:$AA$54</definedName>
    <definedName name="_xlnm.Print_Area" localSheetId="1">'T型（連続梁）'!$A$1:$Y$38</definedName>
  </definedNames>
  <calcPr calcId="191029"/>
</workbook>
</file>

<file path=xl/calcChain.xml><?xml version="1.0" encoding="utf-8"?>
<calcChain xmlns="http://schemas.openxmlformats.org/spreadsheetml/2006/main">
  <c r="G34" i="3" l="1"/>
  <c r="D24" i="3"/>
  <c r="D25" i="3" s="1"/>
  <c r="D16" i="3"/>
  <c r="N4" i="3" s="1"/>
  <c r="D15" i="3"/>
  <c r="D9" i="3"/>
  <c r="D45" i="3" s="1"/>
  <c r="Y8" i="3"/>
  <c r="G38" i="3" s="1"/>
  <c r="K8" i="3"/>
  <c r="D8" i="3"/>
  <c r="D31" i="3" s="1"/>
  <c r="J7" i="3"/>
  <c r="Y10" i="3" s="1"/>
  <c r="D38" i="3" s="1"/>
  <c r="L38" i="3" s="1"/>
  <c r="Y6" i="3"/>
  <c r="K5" i="3"/>
  <c r="Q4" i="3"/>
  <c r="D29" i="2"/>
  <c r="D23" i="2"/>
  <c r="D25" i="2" s="1"/>
  <c r="D22" i="2"/>
  <c r="D14" i="2"/>
  <c r="D15" i="2" s="1"/>
  <c r="Y10" i="2"/>
  <c r="K10" i="2"/>
  <c r="D9" i="2"/>
  <c r="D37" i="2" s="1"/>
  <c r="Y8" i="2"/>
  <c r="K8" i="2"/>
  <c r="J8" i="2"/>
  <c r="G29" i="2" s="1"/>
  <c r="D8" i="2"/>
  <c r="Q5" i="2"/>
  <c r="G28" i="2" s="1"/>
  <c r="D29" i="1"/>
  <c r="D22" i="1"/>
  <c r="D23" i="1" s="1"/>
  <c r="D14" i="1"/>
  <c r="D15" i="1" s="1"/>
  <c r="Y10" i="1"/>
  <c r="K10" i="1"/>
  <c r="D9" i="1"/>
  <c r="D37" i="1" s="1"/>
  <c r="Y8" i="1"/>
  <c r="K8" i="1"/>
  <c r="J8" i="1"/>
  <c r="G29" i="1" s="1"/>
  <c r="D8" i="1"/>
  <c r="Q5" i="1"/>
  <c r="G28" i="1" s="1"/>
  <c r="D17" i="2" l="1"/>
  <c r="D16" i="2"/>
  <c r="N5" i="2"/>
  <c r="N4" i="2" s="1"/>
  <c r="D28" i="2" s="1"/>
  <c r="J28" i="2" s="1"/>
  <c r="H39" i="3"/>
  <c r="L49" i="3"/>
  <c r="N3" i="3"/>
  <c r="K31" i="3"/>
  <c r="D24" i="1"/>
  <c r="T5" i="1"/>
  <c r="D25" i="1"/>
  <c r="T4" i="3"/>
  <c r="D27" i="3"/>
  <c r="D26" i="3"/>
  <c r="D16" i="1"/>
  <c r="D17" i="1"/>
  <c r="N5" i="1"/>
  <c r="J29" i="1"/>
  <c r="J29" i="2"/>
  <c r="D18" i="3"/>
  <c r="D47" i="3" s="1"/>
  <c r="D17" i="3"/>
  <c r="H43" i="3"/>
  <c r="T5" i="2"/>
  <c r="D30" i="3"/>
  <c r="I30" i="3" s="1"/>
  <c r="H31" i="3" s="1"/>
  <c r="L45" i="3" s="1"/>
  <c r="K10" i="3"/>
  <c r="D34" i="3" s="1"/>
  <c r="L34" i="3" s="1"/>
  <c r="H45" i="3"/>
  <c r="D24" i="2"/>
  <c r="D42" i="3" l="1"/>
  <c r="K33" i="1"/>
  <c r="K32" i="1"/>
  <c r="K31" i="1"/>
  <c r="N4" i="1"/>
  <c r="D28" i="1" s="1"/>
  <c r="J28" i="1" s="1"/>
  <c r="D49" i="3"/>
  <c r="D35" i="3"/>
  <c r="K35" i="3" s="1"/>
  <c r="H42" i="3" s="1"/>
  <c r="H47" i="3"/>
  <c r="K33" i="2"/>
  <c r="K32" i="2"/>
  <c r="K31" i="2"/>
  <c r="H35" i="3"/>
  <c r="L47" i="3"/>
  <c r="F33" i="2"/>
  <c r="O33" i="2" s="1"/>
  <c r="O36" i="2" s="1"/>
  <c r="F32" i="2"/>
  <c r="O32" i="2" s="1"/>
  <c r="K36" i="2" s="1"/>
  <c r="F31" i="2"/>
  <c r="O31" i="2" s="1"/>
  <c r="F36" i="2" s="1"/>
  <c r="R36" i="2" s="1"/>
  <c r="H37" i="2" s="1"/>
  <c r="K37" i="2" s="1"/>
  <c r="D39" i="3"/>
  <c r="K39" i="3" s="1"/>
  <c r="L42" i="3" s="1"/>
  <c r="H49" i="3"/>
  <c r="F33" i="1" l="1"/>
  <c r="O33" i="1" s="1"/>
  <c r="O36" i="1" s="1"/>
  <c r="F32" i="1"/>
  <c r="O32" i="1" s="1"/>
  <c r="K36" i="1" s="1"/>
  <c r="F31" i="1"/>
  <c r="O31" i="1" s="1"/>
  <c r="F36" i="1" s="1"/>
  <c r="R36" i="1" s="1"/>
  <c r="H37" i="1" s="1"/>
  <c r="K37" i="1" s="1"/>
  <c r="Q42" i="3"/>
  <c r="D43" i="3"/>
  <c r="L43" i="3" s="1"/>
  <c r="O45" i="3" l="1"/>
  <c r="D46" i="3" s="1"/>
  <c r="AA11" i="3"/>
  <c r="AA7" i="3" s="1"/>
  <c r="O49" i="3"/>
  <c r="D50" i="3" s="1"/>
  <c r="O47" i="3"/>
  <c r="D48" i="3" s="1"/>
  <c r="D53" i="3" l="1"/>
  <c r="O53" i="3" s="1"/>
</calcChain>
</file>

<file path=xl/sharedStrings.xml><?xml version="1.0" encoding="utf-8"?>
<sst xmlns="http://schemas.openxmlformats.org/spreadsheetml/2006/main" count="310" uniqueCount="82">
  <si>
    <t>T型梁の剛性倍率（単純梁）</t>
  </si>
  <si>
    <t>・梁</t>
  </si>
  <si>
    <t>B：</t>
  </si>
  <si>
    <t>mm</t>
  </si>
  <si>
    <t>D：</t>
  </si>
  <si>
    <t>l：</t>
  </si>
  <si>
    <t>AA：</t>
  </si>
  <si>
    <t>mm2</t>
  </si>
  <si>
    <t>B</t>
  </si>
  <si>
    <t>A</t>
  </si>
  <si>
    <t>C</t>
  </si>
  <si>
    <t>IA：</t>
  </si>
  <si>
    <t>mm4</t>
  </si>
  <si>
    <t>・左スラブ</t>
  </si>
  <si>
    <t>tB：</t>
  </si>
  <si>
    <t>a：</t>
  </si>
  <si>
    <t>a/l：</t>
  </si>
  <si>
    <t>baB：</t>
  </si>
  <si>
    <t>AB：</t>
  </si>
  <si>
    <t>IB：</t>
  </si>
  <si>
    <t>梁幅 (mm)</t>
  </si>
  <si>
    <t>・右スラブ</t>
  </si>
  <si>
    <t>梁せい (mm)</t>
  </si>
  <si>
    <t>tC：</t>
  </si>
  <si>
    <t>スパン長さ (mm)</t>
  </si>
  <si>
    <t>A：</t>
  </si>
  <si>
    <t>断面積 (mm2)</t>
  </si>
  <si>
    <t>I：</t>
  </si>
  <si>
    <t>断面2次モーメント (mm4)</t>
  </si>
  <si>
    <t>t：</t>
  </si>
  <si>
    <t>スラブ厚 (mm)</t>
  </si>
  <si>
    <t>AC：</t>
  </si>
  <si>
    <t>材の側面から隣の材の側面までの距離 (mm)</t>
  </si>
  <si>
    <t>IC：</t>
  </si>
  <si>
    <t>ba：</t>
  </si>
  <si>
    <t>協力幅 (mm)</t>
  </si>
  <si>
    <t>RC規準 付4より</t>
  </si>
  <si>
    <t>b1=</t>
  </si>
  <si>
    <t>/</t>
  </si>
  <si>
    <t>=</t>
  </si>
  <si>
    <t>t1=</t>
  </si>
  <si>
    <t>α=</t>
  </si>
  <si>
    <t>+ (</t>
  </si>
  <si>
    <t>-</t>
  </si>
  <si>
    <t>) x</t>
  </si>
  <si>
    <t>^3</t>
  </si>
  <si>
    <t>β=</t>
  </si>
  <si>
    <t>^2</t>
  </si>
  <si>
    <t>γ=</t>
  </si>
  <si>
    <t>・断面の剛性倍率</t>
  </si>
  <si>
    <t>φ=</t>
  </si>
  <si>
    <t>x</t>
  </si>
  <si>
    <t>I=</t>
  </si>
  <si>
    <t>T型梁の剛性倍率（連続梁）</t>
  </si>
  <si>
    <t>T型梁の剛性倍率（単純梁）_ スラブ段差有</t>
  </si>
  <si>
    <t>hB：</t>
  </si>
  <si>
    <t>hC：</t>
  </si>
  <si>
    <t>h：</t>
  </si>
  <si>
    <t>スラブの下がり (mm)</t>
  </si>
  <si>
    <t>y：</t>
  </si>
  <si>
    <t>図心位置 (mm)</t>
  </si>
  <si>
    <t>・Aの図心</t>
  </si>
  <si>
    <t>yA=</t>
  </si>
  <si>
    <t>AAyA=</t>
  </si>
  <si>
    <t>mm3</t>
  </si>
  <si>
    <t>・Bの図心</t>
  </si>
  <si>
    <t>yB=</t>
  </si>
  <si>
    <t>+</t>
  </si>
  <si>
    <t>AByB=</t>
  </si>
  <si>
    <t>・Cの図心</t>
  </si>
  <si>
    <t>yC=</t>
  </si>
  <si>
    <t>ACyC=</t>
  </si>
  <si>
    <t>・全体の図心</t>
  </si>
  <si>
    <t>ΣA・y=</t>
  </si>
  <si>
    <t>ΣA・y/A=</t>
  </si>
  <si>
    <t>IA'=</t>
  </si>
  <si>
    <t>x (</t>
  </si>
  <si>
    <t xml:space="preserve">) ^2  </t>
  </si>
  <si>
    <t>IB'=</t>
  </si>
  <si>
    <t>IC'=</t>
  </si>
  <si>
    <t>→</t>
  </si>
  <si>
    <t>φ=I/IA=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</si>
</sst>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"/>
    <numFmt numFmtId="177" formatCode="0.0"/>
    <numFmt numFmtId="178" formatCode="0.000E+00"/>
    <numFmt numFmtId="179" formatCode="0.0_ 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3"/>
      <color rgb="FFFFFFFF"/>
      <name val="Meiryo UI"/>
      <family val="3"/>
      <charset val="128"/>
    </font>
    <font>
      <b/>
      <sz val="9.5"/>
      <color rgb="FFFFFFFF"/>
      <name val="Meiryo UI"/>
      <family val="3"/>
      <charset val="128"/>
    </font>
    <font>
      <b/>
      <sz val="9"/>
      <color rgb="FF1F4E79"/>
      <name val="Meiryo UI"/>
      <family val="3"/>
      <charset val="128"/>
    </font>
    <font>
      <sz val="9"/>
      <color rgb="FF1F4E79"/>
      <name val="Meiryo UI"/>
      <family val="3"/>
      <charset val="128"/>
    </font>
    <font>
      <sz val="8.5"/>
      <color rgb="FF595959"/>
      <name val="Meiryo UI"/>
      <family val="3"/>
      <charset val="128"/>
    </font>
    <font>
      <b/>
      <sz val="10"/>
      <color rgb="FF1F4E79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5B6"/>
      </patternFill>
    </fill>
    <fill>
      <patternFill patternType="solid">
        <fgColor rgb="FFDDEBF7"/>
      </patternFill>
    </fill>
    <fill>
      <patternFill patternType="solid">
        <fgColor rgb="FFF2F8FD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C4CFDD"/>
      </left>
      <right style="thin">
        <color rgb="FFC4CFDD"/>
      </right>
      <top style="thin">
        <color rgb="FFC4CFDD"/>
      </top>
      <bottom style="thin">
        <color rgb="FFC4CFDD"/>
      </bottom>
      <diagonal/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/>
      <right/>
      <top style="medium">
        <color rgb="FF1F4E79"/>
      </top>
      <bottom style="medium">
        <color rgb="FF1F4E79"/>
      </bottom>
      <diagonal/>
    </border>
    <border>
      <left/>
      <right style="medium">
        <color rgb="FF1F4E79"/>
      </right>
      <top style="medium">
        <color rgb="FF1F4E79"/>
      </top>
      <bottom style="medium">
        <color rgb="FF1F4E79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quotePrefix="1" applyFont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0" fillId="3" borderId="0" xfId="0" applyFill="1" applyAlignment="1"/>
    <xf numFmtId="0" fontId="2" fillId="5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5" borderId="0" xfId="0" applyFont="1" applyFill="1" applyAlignment="1">
      <alignment horizontal="right" vertical="center"/>
    </xf>
    <xf numFmtId="0" fontId="5" fillId="4" borderId="27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/>
    <xf numFmtId="2" fontId="2" fillId="5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/>
    <xf numFmtId="0" fontId="6" fillId="0" borderId="4" xfId="0" applyFont="1" applyBorder="1" applyAlignment="1">
      <alignment horizontal="center" vertical="center" textRotation="90"/>
    </xf>
    <xf numFmtId="0" fontId="0" fillId="0" borderId="4" xfId="0" applyBorder="1" applyAlignment="1"/>
    <xf numFmtId="1" fontId="6" fillId="0" borderId="13" xfId="0" applyNumberFormat="1" applyFont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" fontId="2" fillId="5" borderId="0" xfId="0" applyNumberFormat="1" applyFont="1" applyFill="1" applyAlignment="1">
      <alignment horizontal="center" vertical="center"/>
    </xf>
    <xf numFmtId="178" fontId="8" fillId="4" borderId="28" xfId="0" applyNumberFormat="1" applyFont="1" applyFill="1" applyBorder="1" applyAlignment="1">
      <alignment horizontal="center" vertical="center"/>
    </xf>
    <xf numFmtId="0" fontId="0" fillId="4" borderId="28" xfId="0" applyFill="1" applyBorder="1" applyAlignment="1"/>
    <xf numFmtId="176" fontId="8" fillId="4" borderId="28" xfId="0" applyNumberFormat="1" applyFont="1" applyFill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textRotation="90"/>
    </xf>
    <xf numFmtId="0" fontId="0" fillId="0" borderId="11" xfId="0" applyBorder="1" applyAlignment="1"/>
    <xf numFmtId="0" fontId="6" fillId="0" borderId="15" xfId="0" applyFont="1" applyBorder="1" applyAlignment="1">
      <alignment horizontal="center" vertical="center" textRotation="90"/>
    </xf>
    <xf numFmtId="0" fontId="0" fillId="0" borderId="16" xfId="0" applyBorder="1" applyAlignment="1"/>
    <xf numFmtId="0" fontId="2" fillId="0" borderId="25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7" xfId="0" applyBorder="1" applyAlignment="1"/>
    <xf numFmtId="0" fontId="0" fillId="0" borderId="10" xfId="0" applyBorder="1" applyAlignment="1"/>
    <xf numFmtId="1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1" fontId="6" fillId="0" borderId="12" xfId="0" applyNumberFormat="1" applyFont="1" applyBorder="1" applyAlignment="1">
      <alignment horizontal="center" vertical="center"/>
    </xf>
    <xf numFmtId="0" fontId="0" fillId="0" borderId="12" xfId="0" applyBorder="1" applyAlignment="1"/>
    <xf numFmtId="0" fontId="2" fillId="0" borderId="2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textRotation="90"/>
    </xf>
    <xf numFmtId="0" fontId="0" fillId="0" borderId="20" xfId="0" applyBorder="1" applyAlignment="1"/>
    <xf numFmtId="0" fontId="2" fillId="0" borderId="0" xfId="0" applyFont="1" applyAlignment="1">
      <alignment horizontal="center" vertical="center"/>
    </xf>
    <xf numFmtId="179" fontId="2" fillId="5" borderId="0" xfId="0" applyNumberFormat="1" applyFont="1" applyFill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 textRotation="90"/>
    </xf>
    <xf numFmtId="177" fontId="2" fillId="5" borderId="0" xfId="0" applyNumberFormat="1" applyFont="1" applyFill="1" applyAlignment="1">
      <alignment horizontal="center" vertical="center"/>
    </xf>
    <xf numFmtId="11" fontId="2" fillId="5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16" xfId="0" applyFont="1" applyBorder="1" applyAlignment="1">
      <alignment horizontal="center" vertical="center" textRotation="90"/>
    </xf>
    <xf numFmtId="0" fontId="6" fillId="0" borderId="0" xfId="0" applyFont="1" applyAlignment="1">
      <alignment horizontal="center" vertical="center" textRotation="90"/>
    </xf>
    <xf numFmtId="11" fontId="8" fillId="4" borderId="28" xfId="0" applyNumberFormat="1" applyFont="1" applyFill="1" applyBorder="1" applyAlignment="1">
      <alignment horizontal="center" vertical="center" shrinkToFit="1"/>
    </xf>
    <xf numFmtId="0" fontId="0" fillId="4" borderId="28" xfId="0" applyFill="1" applyBorder="1" applyAlignment="1">
      <alignment shrinkToFit="1"/>
    </xf>
    <xf numFmtId="176" fontId="8" fillId="4" borderId="29" xfId="0" applyNumberFormat="1" applyFont="1" applyFill="1" applyBorder="1" applyAlignment="1">
      <alignment horizontal="center" vertical="center" shrinkToFit="1"/>
    </xf>
    <xf numFmtId="176" fontId="8" fillId="4" borderId="30" xfId="0" applyNumberFormat="1" applyFont="1" applyFill="1" applyBorder="1" applyAlignment="1">
      <alignment horizontal="center" vertical="center" shrinkToFit="1"/>
    </xf>
    <xf numFmtId="176" fontId="8" fillId="4" borderId="31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/>
    <xf numFmtId="0" fontId="0" fillId="0" borderId="24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135351</xdr:colOff>
      <xdr:row>0</xdr:row>
      <xdr:rowOff>88447</xdr:rowOff>
    </xdr:from>
    <xdr:to>
      <xdr:col>45</xdr:col>
      <xdr:colOff>24848</xdr:colOff>
      <xdr:row>19</xdr:row>
      <xdr:rowOff>152719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19047" y="88447"/>
          <a:ext cx="4196453" cy="319592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26</xdr:col>
      <xdr:colOff>0</xdr:colOff>
      <xdr:row>21</xdr:row>
      <xdr:rowOff>0</xdr:rowOff>
    </xdr:from>
    <xdr:to>
      <xdr:col>36</xdr:col>
      <xdr:colOff>75273</xdr:colOff>
      <xdr:row>29</xdr:row>
      <xdr:rowOff>38480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3419475"/>
          <a:ext cx="2266023" cy="133388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36</xdr:col>
      <xdr:colOff>190815</xdr:colOff>
      <xdr:row>21</xdr:row>
      <xdr:rowOff>4603</xdr:rowOff>
    </xdr:from>
    <xdr:to>
      <xdr:col>53</xdr:col>
      <xdr:colOff>95565</xdr:colOff>
      <xdr:row>31</xdr:row>
      <xdr:rowOff>39336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77515" y="3424078"/>
          <a:ext cx="3629025" cy="1634933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135351</xdr:colOff>
      <xdr:row>0</xdr:row>
      <xdr:rowOff>88447</xdr:rowOff>
    </xdr:from>
    <xdr:to>
      <xdr:col>45</xdr:col>
      <xdr:colOff>24848</xdr:colOff>
      <xdr:row>19</xdr:row>
      <xdr:rowOff>152719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2226" y="88447"/>
          <a:ext cx="4270997" cy="315989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26</xdr:col>
      <xdr:colOff>0</xdr:colOff>
      <xdr:row>21</xdr:row>
      <xdr:rowOff>0</xdr:rowOff>
    </xdr:from>
    <xdr:to>
      <xdr:col>36</xdr:col>
      <xdr:colOff>75273</xdr:colOff>
      <xdr:row>29</xdr:row>
      <xdr:rowOff>38480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95950" y="3419475"/>
          <a:ext cx="2266023" cy="133388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36</xdr:col>
      <xdr:colOff>190815</xdr:colOff>
      <xdr:row>21</xdr:row>
      <xdr:rowOff>4603</xdr:rowOff>
    </xdr:from>
    <xdr:to>
      <xdr:col>53</xdr:col>
      <xdr:colOff>95565</xdr:colOff>
      <xdr:row>31</xdr:row>
      <xdr:rowOff>39336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077515" y="3424078"/>
          <a:ext cx="3629025" cy="1634933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98809</xdr:colOff>
      <xdr:row>0</xdr:row>
      <xdr:rowOff>76200</xdr:rowOff>
    </xdr:from>
    <xdr:to>
      <xdr:col>46</xdr:col>
      <xdr:colOff>207381</xdr:colOff>
      <xdr:row>19</xdr:row>
      <xdr:rowOff>111897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13834" y="76200"/>
          <a:ext cx="4270997" cy="315989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28</xdr:col>
      <xdr:colOff>0</xdr:colOff>
      <xdr:row>21</xdr:row>
      <xdr:rowOff>0</xdr:rowOff>
    </xdr:from>
    <xdr:to>
      <xdr:col>38</xdr:col>
      <xdr:colOff>75273</xdr:colOff>
      <xdr:row>29</xdr:row>
      <xdr:rowOff>19430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34100" y="3429000"/>
          <a:ext cx="2266023" cy="1333880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499984740745262"/>
  </sheetPr>
  <dimension ref="B2:Y37"/>
  <sheetViews>
    <sheetView showGridLines="0" tabSelected="1" view="pageBreakPreview" zoomScale="85" zoomScaleNormal="100" zoomScaleSheetLayoutView="85" workbookViewId="0">
      <selection activeCell="W20" sqref="W20"/>
    </sheetView>
  </sheetViews>
  <sheetFormatPr defaultColWidth="2.875" defaultRowHeight="12" x14ac:dyDescent="0.15"/>
  <cols>
    <col min="1" max="1" width="2.875" style="13" customWidth="1"/>
    <col min="2" max="16384" width="2.875" style="13"/>
  </cols>
  <sheetData>
    <row r="2" spans="2:25" ht="26.1" customHeight="1" x14ac:dyDescent="0.15">
      <c r="B2" s="40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2:25" ht="14.25" x14ac:dyDescent="0.15">
      <c r="B4" s="24" t="s">
        <v>1</v>
      </c>
      <c r="C4" s="25"/>
      <c r="D4" s="25"/>
      <c r="E4" s="25"/>
      <c r="F4" s="25"/>
      <c r="G4" s="25"/>
      <c r="N4" s="60">
        <f>SUM(N5:V5)</f>
        <v>2025.8536585365853</v>
      </c>
      <c r="O4" s="61"/>
      <c r="P4" s="61"/>
      <c r="Q4" s="61"/>
      <c r="R4" s="61"/>
      <c r="S4" s="61"/>
      <c r="T4" s="61"/>
      <c r="U4" s="61"/>
      <c r="V4" s="61"/>
    </row>
    <row r="5" spans="2:25" ht="13.5" x14ac:dyDescent="0.15">
      <c r="C5" s="14" t="s">
        <v>2</v>
      </c>
      <c r="D5" s="35">
        <v>500</v>
      </c>
      <c r="E5" s="36"/>
      <c r="F5" s="13" t="s">
        <v>3</v>
      </c>
      <c r="M5" s="1"/>
      <c r="N5" s="44">
        <f>D15</f>
        <v>1525.8536585365853</v>
      </c>
      <c r="O5" s="38"/>
      <c r="P5" s="38"/>
      <c r="Q5" s="37">
        <f>D5</f>
        <v>500</v>
      </c>
      <c r="R5" s="38"/>
      <c r="S5" s="38"/>
      <c r="T5" s="62">
        <f>D23</f>
        <v>0</v>
      </c>
      <c r="U5" s="38"/>
      <c r="V5" s="63"/>
    </row>
    <row r="6" spans="2:25" x14ac:dyDescent="0.15">
      <c r="C6" s="14" t="s">
        <v>4</v>
      </c>
      <c r="D6" s="35">
        <v>800</v>
      </c>
      <c r="E6" s="36"/>
      <c r="F6" s="13" t="s">
        <v>3</v>
      </c>
      <c r="M6" s="1"/>
      <c r="N6" s="2"/>
      <c r="P6" s="3"/>
      <c r="R6" s="4"/>
      <c r="S6" s="3"/>
      <c r="T6" s="5"/>
      <c r="U6" s="4"/>
      <c r="V6" s="3"/>
    </row>
    <row r="7" spans="2:25" ht="12.75" customHeight="1" thickBot="1" x14ac:dyDescent="0.2">
      <c r="C7" s="14" t="s">
        <v>5</v>
      </c>
      <c r="D7" s="35">
        <v>8200</v>
      </c>
      <c r="E7" s="36"/>
      <c r="F7" s="13" t="s">
        <v>3</v>
      </c>
      <c r="N7" s="6"/>
      <c r="O7" s="6"/>
      <c r="P7" s="6"/>
      <c r="Q7" s="6"/>
      <c r="R7" s="6"/>
      <c r="S7" s="6"/>
      <c r="T7" s="6"/>
    </row>
    <row r="8" spans="2:25" ht="14.25" customHeight="1" x14ac:dyDescent="0.15">
      <c r="C8" s="14" t="s">
        <v>6</v>
      </c>
      <c r="D8" s="45">
        <f>D5*D6</f>
        <v>400000</v>
      </c>
      <c r="E8" s="36"/>
      <c r="F8" s="36"/>
      <c r="G8" s="13" t="s">
        <v>7</v>
      </c>
      <c r="J8" s="42">
        <f>D6</f>
        <v>800</v>
      </c>
      <c r="K8" s="52">
        <f>D12</f>
        <v>180</v>
      </c>
      <c r="L8" s="5"/>
      <c r="M8" s="1"/>
      <c r="N8" s="54" t="s">
        <v>8</v>
      </c>
      <c r="O8" s="55"/>
      <c r="P8" s="56"/>
      <c r="Q8" s="64" t="s">
        <v>9</v>
      </c>
      <c r="R8" s="55"/>
      <c r="S8" s="55"/>
      <c r="T8" s="54" t="s">
        <v>10</v>
      </c>
      <c r="U8" s="55"/>
      <c r="V8" s="56"/>
      <c r="X8" s="3"/>
      <c r="Y8" s="50">
        <f>D20</f>
        <v>180</v>
      </c>
    </row>
    <row r="9" spans="2:25" ht="15" customHeight="1" thickBot="1" x14ac:dyDescent="0.2">
      <c r="C9" s="14" t="s">
        <v>11</v>
      </c>
      <c r="D9" s="45">
        <f>D5*D6^3/12</f>
        <v>21333333333.333332</v>
      </c>
      <c r="E9" s="36"/>
      <c r="F9" s="36"/>
      <c r="G9" s="13" t="s">
        <v>12</v>
      </c>
      <c r="J9" s="43"/>
      <c r="K9" s="53"/>
      <c r="L9" s="7"/>
      <c r="N9" s="57"/>
      <c r="O9" s="58"/>
      <c r="P9" s="59"/>
      <c r="Q9" s="83"/>
      <c r="R9" s="83"/>
      <c r="S9" s="83"/>
      <c r="T9" s="57"/>
      <c r="U9" s="58"/>
      <c r="V9" s="59"/>
      <c r="X9" s="8"/>
      <c r="Y9" s="51"/>
    </row>
    <row r="10" spans="2:25" x14ac:dyDescent="0.15">
      <c r="J10" s="43"/>
      <c r="K10" s="65">
        <f>J8-K8</f>
        <v>620</v>
      </c>
      <c r="L10" s="5"/>
      <c r="P10" s="80"/>
      <c r="Q10" s="82"/>
      <c r="R10" s="83"/>
      <c r="S10" s="84"/>
      <c r="T10" s="81"/>
      <c r="X10" s="3"/>
      <c r="Y10" s="50">
        <f>J8-Y8</f>
        <v>620</v>
      </c>
    </row>
    <row r="11" spans="2:25" ht="14.25" x14ac:dyDescent="0.15">
      <c r="B11" s="24" t="s">
        <v>13</v>
      </c>
      <c r="C11" s="25"/>
      <c r="D11" s="25"/>
      <c r="E11" s="25"/>
      <c r="F11" s="25"/>
      <c r="G11" s="25"/>
      <c r="J11" s="43"/>
      <c r="K11" s="53"/>
      <c r="L11" s="2"/>
      <c r="Q11" s="82"/>
      <c r="R11" s="83"/>
      <c r="S11" s="84"/>
      <c r="T11" s="80"/>
      <c r="X11" s="1"/>
      <c r="Y11" s="51"/>
    </row>
    <row r="12" spans="2:25" ht="13.5" customHeight="1" x14ac:dyDescent="0.15">
      <c r="C12" s="14" t="s">
        <v>14</v>
      </c>
      <c r="D12" s="35">
        <v>180</v>
      </c>
      <c r="E12" s="36"/>
      <c r="F12" s="13" t="s">
        <v>3</v>
      </c>
      <c r="J12" s="43"/>
      <c r="K12" s="53"/>
      <c r="L12" s="2"/>
      <c r="Q12" s="82"/>
      <c r="R12" s="83"/>
      <c r="S12" s="84"/>
      <c r="T12" s="80"/>
      <c r="X12" s="1"/>
      <c r="Y12" s="51"/>
    </row>
    <row r="13" spans="2:25" x14ac:dyDescent="0.15">
      <c r="C13" s="14" t="s">
        <v>15</v>
      </c>
      <c r="D13" s="35">
        <v>4600</v>
      </c>
      <c r="E13" s="36"/>
      <c r="F13" s="13" t="s">
        <v>3</v>
      </c>
      <c r="J13" s="43"/>
      <c r="K13" s="53"/>
      <c r="L13" s="2"/>
      <c r="Q13" s="82"/>
      <c r="R13" s="83"/>
      <c r="S13" s="84"/>
      <c r="T13" s="80"/>
      <c r="X13" s="1"/>
      <c r="Y13" s="51"/>
    </row>
    <row r="14" spans="2:25" x14ac:dyDescent="0.15">
      <c r="C14" s="14" t="s">
        <v>16</v>
      </c>
      <c r="D14" s="45">
        <f>D13/D7</f>
        <v>0.56097560975609762</v>
      </c>
      <c r="E14" s="36"/>
      <c r="J14" s="43"/>
      <c r="K14" s="53"/>
      <c r="L14" s="2"/>
      <c r="Q14" s="82"/>
      <c r="R14" s="83"/>
      <c r="S14" s="84"/>
      <c r="T14" s="80"/>
      <c r="X14" s="1"/>
      <c r="Y14" s="51"/>
    </row>
    <row r="15" spans="2:25" ht="14.25" customHeight="1" thickBot="1" x14ac:dyDescent="0.2">
      <c r="C15" s="14" t="s">
        <v>17</v>
      </c>
      <c r="D15" s="46">
        <f>IF(D14&lt;1,(0.5-0.3*D14)*D13,0.2*D7)</f>
        <v>1525.8536585365853</v>
      </c>
      <c r="E15" s="36"/>
      <c r="F15" s="13" t="s">
        <v>3</v>
      </c>
      <c r="J15" s="43"/>
      <c r="K15" s="66"/>
      <c r="L15" s="7"/>
      <c r="Q15" s="85"/>
      <c r="R15" s="58"/>
      <c r="S15" s="86"/>
      <c r="T15" s="80"/>
      <c r="X15" s="8"/>
      <c r="Y15" s="51"/>
    </row>
    <row r="16" spans="2:25" ht="14.25" customHeight="1" x14ac:dyDescent="0.15">
      <c r="C16" s="14" t="s">
        <v>18</v>
      </c>
      <c r="D16" s="46">
        <f>D12*D15</f>
        <v>274653.65853658534</v>
      </c>
      <c r="E16" s="36"/>
      <c r="F16" s="36"/>
      <c r="G16" s="13" t="s">
        <v>7</v>
      </c>
    </row>
    <row r="17" spans="2:17" ht="14.25" customHeight="1" x14ac:dyDescent="0.15">
      <c r="C17" s="14" t="s">
        <v>19</v>
      </c>
      <c r="D17" s="45">
        <f>D12*D15^3/12</f>
        <v>53288059927.162971</v>
      </c>
      <c r="E17" s="36"/>
      <c r="F17" s="36"/>
      <c r="G17" s="13" t="s">
        <v>12</v>
      </c>
    </row>
    <row r="18" spans="2:17" x14ac:dyDescent="0.15">
      <c r="K18" s="27" t="s">
        <v>2</v>
      </c>
      <c r="L18" s="28" t="s">
        <v>20</v>
      </c>
    </row>
    <row r="19" spans="2:17" ht="14.25" x14ac:dyDescent="0.15">
      <c r="B19" s="24" t="s">
        <v>21</v>
      </c>
      <c r="C19" s="25"/>
      <c r="D19" s="25"/>
      <c r="E19" s="25"/>
      <c r="F19" s="25"/>
      <c r="G19" s="25"/>
      <c r="K19" s="27" t="s">
        <v>4</v>
      </c>
      <c r="L19" s="28" t="s">
        <v>22</v>
      </c>
    </row>
    <row r="20" spans="2:17" ht="13.5" customHeight="1" x14ac:dyDescent="0.15">
      <c r="C20" s="14" t="s">
        <v>23</v>
      </c>
      <c r="D20" s="35">
        <v>180</v>
      </c>
      <c r="E20" s="36"/>
      <c r="F20" s="13" t="s">
        <v>3</v>
      </c>
      <c r="K20" s="27" t="s">
        <v>5</v>
      </c>
      <c r="L20" s="28" t="s">
        <v>24</v>
      </c>
    </row>
    <row r="21" spans="2:17" x14ac:dyDescent="0.15">
      <c r="C21" s="14" t="s">
        <v>15</v>
      </c>
      <c r="D21" s="35">
        <v>0</v>
      </c>
      <c r="E21" s="36"/>
      <c r="F21" s="13" t="s">
        <v>3</v>
      </c>
      <c r="K21" s="27" t="s">
        <v>25</v>
      </c>
      <c r="L21" s="28" t="s">
        <v>26</v>
      </c>
    </row>
    <row r="22" spans="2:17" x14ac:dyDescent="0.15">
      <c r="C22" s="14" t="s">
        <v>16</v>
      </c>
      <c r="D22" s="45">
        <f>D21/D7</f>
        <v>0</v>
      </c>
      <c r="E22" s="36"/>
      <c r="K22" s="27" t="s">
        <v>27</v>
      </c>
      <c r="L22" s="28" t="s">
        <v>28</v>
      </c>
    </row>
    <row r="23" spans="2:17" ht="13.5" customHeight="1" x14ac:dyDescent="0.15">
      <c r="C23" s="14" t="s">
        <v>17</v>
      </c>
      <c r="D23" s="46">
        <f>IF(D22&lt;1,(0.5-0.3*D22)*D21,0.2*D7)</f>
        <v>0</v>
      </c>
      <c r="E23" s="36"/>
      <c r="F23" s="13" t="s">
        <v>3</v>
      </c>
      <c r="K23" s="27" t="s">
        <v>29</v>
      </c>
      <c r="L23" s="28" t="s">
        <v>30</v>
      </c>
    </row>
    <row r="24" spans="2:17" ht="14.25" customHeight="1" x14ac:dyDescent="0.15">
      <c r="C24" s="14" t="s">
        <v>31</v>
      </c>
      <c r="D24" s="46">
        <f>D20*D23</f>
        <v>0</v>
      </c>
      <c r="E24" s="36"/>
      <c r="F24" s="36"/>
      <c r="G24" s="13" t="s">
        <v>7</v>
      </c>
      <c r="K24" s="27" t="s">
        <v>15</v>
      </c>
      <c r="L24" s="28" t="s">
        <v>32</v>
      </c>
    </row>
    <row r="25" spans="2:17" ht="14.25" customHeight="1" x14ac:dyDescent="0.15">
      <c r="C25" s="14" t="s">
        <v>33</v>
      </c>
      <c r="D25" s="45">
        <f>D20*D23^3/12</f>
        <v>0</v>
      </c>
      <c r="E25" s="36"/>
      <c r="F25" s="36"/>
      <c r="G25" s="13" t="s">
        <v>12</v>
      </c>
      <c r="K25" s="27" t="s">
        <v>34</v>
      </c>
      <c r="L25" s="28" t="s">
        <v>35</v>
      </c>
    </row>
    <row r="27" spans="2:17" ht="14.25" x14ac:dyDescent="0.15">
      <c r="B27" s="24" t="s">
        <v>36</v>
      </c>
      <c r="C27" s="25"/>
      <c r="D27" s="25"/>
      <c r="E27" s="25"/>
      <c r="F27" s="25"/>
      <c r="G27" s="25"/>
    </row>
    <row r="28" spans="2:17" x14ac:dyDescent="0.15">
      <c r="C28" s="14" t="s">
        <v>37</v>
      </c>
      <c r="D28" s="46">
        <f>N4</f>
        <v>2025.8536585365853</v>
      </c>
      <c r="E28" s="36"/>
      <c r="F28" s="22" t="s">
        <v>38</v>
      </c>
      <c r="G28" s="46">
        <f>Q5</f>
        <v>500</v>
      </c>
      <c r="H28" s="36"/>
      <c r="I28" s="26" t="s">
        <v>39</v>
      </c>
      <c r="J28" s="39">
        <f>D28/G28</f>
        <v>4.0517073170731708</v>
      </c>
      <c r="K28" s="36"/>
      <c r="L28" s="16"/>
    </row>
    <row r="29" spans="2:17" x14ac:dyDescent="0.15">
      <c r="C29" s="14" t="s">
        <v>40</v>
      </c>
      <c r="D29" s="46">
        <f>K8</f>
        <v>180</v>
      </c>
      <c r="E29" s="36"/>
      <c r="F29" s="22" t="s">
        <v>38</v>
      </c>
      <c r="G29" s="46">
        <f>J8</f>
        <v>800</v>
      </c>
      <c r="H29" s="36"/>
      <c r="I29" s="26" t="s">
        <v>39</v>
      </c>
      <c r="J29" s="39">
        <f>D29/G29</f>
        <v>0.22500000000000001</v>
      </c>
      <c r="K29" s="36"/>
      <c r="L29" s="16"/>
    </row>
    <row r="31" spans="2:17" x14ac:dyDescent="0.15">
      <c r="C31" s="14" t="s">
        <v>41</v>
      </c>
      <c r="D31" s="22">
        <v>1</v>
      </c>
      <c r="E31" s="15" t="s">
        <v>42</v>
      </c>
      <c r="F31" s="39">
        <f>J28</f>
        <v>4.0517073170731708</v>
      </c>
      <c r="G31" s="36"/>
      <c r="H31" s="22" t="s">
        <v>43</v>
      </c>
      <c r="I31" s="22">
        <v>1</v>
      </c>
      <c r="J31" s="13" t="s">
        <v>44</v>
      </c>
      <c r="K31" s="39">
        <f>J29</f>
        <v>0.22500000000000001</v>
      </c>
      <c r="L31" s="36"/>
      <c r="M31" s="13" t="s">
        <v>45</v>
      </c>
      <c r="N31" s="26" t="s">
        <v>39</v>
      </c>
      <c r="O31" s="39">
        <f>D31+(F31-1)*K31^3</f>
        <v>1.0347608536585367</v>
      </c>
      <c r="P31" s="36"/>
      <c r="Q31" s="29"/>
    </row>
    <row r="32" spans="2:17" x14ac:dyDescent="0.15">
      <c r="C32" s="14" t="s">
        <v>46</v>
      </c>
      <c r="D32" s="22">
        <v>1</v>
      </c>
      <c r="E32" s="15" t="s">
        <v>42</v>
      </c>
      <c r="F32" s="39">
        <f>J28</f>
        <v>4.0517073170731708</v>
      </c>
      <c r="G32" s="36"/>
      <c r="H32" s="22" t="s">
        <v>43</v>
      </c>
      <c r="I32" s="22">
        <v>1</v>
      </c>
      <c r="J32" s="13" t="s">
        <v>44</v>
      </c>
      <c r="K32" s="39">
        <f>J29</f>
        <v>0.22500000000000001</v>
      </c>
      <c r="L32" s="36"/>
      <c r="M32" s="13" t="s">
        <v>47</v>
      </c>
      <c r="N32" s="26" t="s">
        <v>39</v>
      </c>
      <c r="O32" s="39">
        <f>D32+(F32-1)*K32^2</f>
        <v>1.1544926829268292</v>
      </c>
      <c r="P32" s="36"/>
      <c r="Q32" s="29"/>
    </row>
    <row r="33" spans="2:19" x14ac:dyDescent="0.15">
      <c r="C33" s="14" t="s">
        <v>48</v>
      </c>
      <c r="D33" s="22">
        <v>1</v>
      </c>
      <c r="E33" s="15" t="s">
        <v>42</v>
      </c>
      <c r="F33" s="39">
        <f>J28</f>
        <v>4.0517073170731708</v>
      </c>
      <c r="G33" s="36"/>
      <c r="H33" s="22" t="s">
        <v>43</v>
      </c>
      <c r="I33" s="22">
        <v>1</v>
      </c>
      <c r="J33" s="13" t="s">
        <v>44</v>
      </c>
      <c r="K33" s="39">
        <f>J29</f>
        <v>0.22500000000000001</v>
      </c>
      <c r="L33" s="36"/>
      <c r="N33" s="26" t="s">
        <v>39</v>
      </c>
      <c r="O33" s="39">
        <f>D33+(F33-1)*K33</f>
        <v>1.6866341463414636</v>
      </c>
      <c r="P33" s="36"/>
      <c r="Q33" s="29"/>
    </row>
    <row r="34" spans="2:19" x14ac:dyDescent="0.15">
      <c r="C34" s="14"/>
      <c r="D34" s="22"/>
      <c r="E34" s="15"/>
      <c r="F34" s="23"/>
      <c r="G34" s="22"/>
      <c r="H34" s="22"/>
      <c r="I34" s="22"/>
      <c r="K34" s="23"/>
      <c r="L34" s="22"/>
      <c r="N34" s="22"/>
      <c r="O34" s="23"/>
      <c r="P34" s="23"/>
      <c r="Q34" s="29"/>
    </row>
    <row r="35" spans="2:19" ht="14.25" x14ac:dyDescent="0.15">
      <c r="B35" s="24" t="s">
        <v>49</v>
      </c>
      <c r="C35" s="25"/>
      <c r="D35" s="25"/>
      <c r="E35" s="25"/>
      <c r="F35" s="25"/>
      <c r="G35" s="25"/>
    </row>
    <row r="36" spans="2:19" ht="14.25" x14ac:dyDescent="0.15">
      <c r="C36" s="14" t="s">
        <v>50</v>
      </c>
      <c r="D36" s="22">
        <v>4</v>
      </c>
      <c r="E36" s="22" t="s">
        <v>51</v>
      </c>
      <c r="F36" s="39">
        <f>O31</f>
        <v>1.0347608536585367</v>
      </c>
      <c r="G36" s="36"/>
      <c r="H36" s="22" t="s">
        <v>43</v>
      </c>
      <c r="I36" s="22">
        <v>3</v>
      </c>
      <c r="J36" s="22" t="s">
        <v>51</v>
      </c>
      <c r="K36" s="39">
        <f>O32</f>
        <v>1.1544926829268292</v>
      </c>
      <c r="L36" s="36"/>
      <c r="M36" s="13" t="s">
        <v>47</v>
      </c>
      <c r="N36" s="22" t="s">
        <v>38</v>
      </c>
      <c r="O36" s="39">
        <f>O33</f>
        <v>1.6866341463414636</v>
      </c>
      <c r="P36" s="36"/>
      <c r="Q36" s="26" t="s">
        <v>39</v>
      </c>
      <c r="R36" s="49">
        <f>D36*F36-I36*K36^2/O36</f>
        <v>1.768309919484544</v>
      </c>
      <c r="S36" s="48"/>
    </row>
    <row r="37" spans="2:19" ht="14.25" customHeight="1" x14ac:dyDescent="0.15">
      <c r="C37" s="14" t="s">
        <v>52</v>
      </c>
      <c r="D37" s="45">
        <f>D9</f>
        <v>21333333333.333332</v>
      </c>
      <c r="E37" s="36"/>
      <c r="F37" s="36"/>
      <c r="G37" s="22" t="s">
        <v>51</v>
      </c>
      <c r="H37" s="39">
        <f>R36</f>
        <v>1.768309919484544</v>
      </c>
      <c r="I37" s="36"/>
      <c r="J37" s="26" t="s">
        <v>39</v>
      </c>
      <c r="K37" s="47">
        <f>D37*H37</f>
        <v>37723944949.003601</v>
      </c>
      <c r="L37" s="48"/>
      <c r="M37" s="48"/>
      <c r="N37" s="48"/>
      <c r="O37" s="13" t="s">
        <v>12</v>
      </c>
    </row>
  </sheetData>
  <mergeCells count="52">
    <mergeCell ref="R36:S36"/>
    <mergeCell ref="K31:L31"/>
    <mergeCell ref="F32:G32"/>
    <mergeCell ref="D25:F25"/>
    <mergeCell ref="D8:F8"/>
    <mergeCell ref="O31:P31"/>
    <mergeCell ref="D24:F24"/>
    <mergeCell ref="K8:K9"/>
    <mergeCell ref="F31:G31"/>
    <mergeCell ref="D28:E28"/>
    <mergeCell ref="N8:P9"/>
    <mergeCell ref="D12:E12"/>
    <mergeCell ref="G29:H29"/>
    <mergeCell ref="D15:E15"/>
    <mergeCell ref="D29:E29"/>
    <mergeCell ref="Q8:S15"/>
    <mergeCell ref="K36:L36"/>
    <mergeCell ref="D16:F16"/>
    <mergeCell ref="O36:P36"/>
    <mergeCell ref="K37:N37"/>
    <mergeCell ref="D21:E21"/>
    <mergeCell ref="D37:F37"/>
    <mergeCell ref="K32:L32"/>
    <mergeCell ref="F33:G33"/>
    <mergeCell ref="O32:P32"/>
    <mergeCell ref="F36:G36"/>
    <mergeCell ref="G28:H28"/>
    <mergeCell ref="H37:I37"/>
    <mergeCell ref="D23:E23"/>
    <mergeCell ref="K33:L33"/>
    <mergeCell ref="N5:P5"/>
    <mergeCell ref="O33:P33"/>
    <mergeCell ref="D17:F17"/>
    <mergeCell ref="D22:E22"/>
    <mergeCell ref="J28:K28"/>
    <mergeCell ref="D6:E6"/>
    <mergeCell ref="D13:E13"/>
    <mergeCell ref="D9:F9"/>
    <mergeCell ref="D7:E7"/>
    <mergeCell ref="D5:E5"/>
    <mergeCell ref="D14:E14"/>
    <mergeCell ref="K10:K15"/>
    <mergeCell ref="D20:E20"/>
    <mergeCell ref="Q5:S5"/>
    <mergeCell ref="J29:K29"/>
    <mergeCell ref="B2:Y2"/>
    <mergeCell ref="J8:J15"/>
    <mergeCell ref="Y10:Y15"/>
    <mergeCell ref="N4:V4"/>
    <mergeCell ref="T8:V9"/>
    <mergeCell ref="T5:V5"/>
    <mergeCell ref="Y8:Y9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499984740745262"/>
  </sheetPr>
  <dimension ref="B2:Y37"/>
  <sheetViews>
    <sheetView showGridLines="0" view="pageBreakPreview" zoomScaleNormal="100" zoomScaleSheetLayoutView="100" workbookViewId="0">
      <selection activeCell="T17" sqref="T17"/>
    </sheetView>
  </sheetViews>
  <sheetFormatPr defaultColWidth="2.875" defaultRowHeight="12" x14ac:dyDescent="0.15"/>
  <cols>
    <col min="1" max="1" width="2.875" style="13" customWidth="1"/>
    <col min="2" max="16384" width="2.875" style="13"/>
  </cols>
  <sheetData>
    <row r="2" spans="2:25" ht="26.1" customHeight="1" x14ac:dyDescent="0.15">
      <c r="B2" s="40" t="s">
        <v>53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4" spans="2:25" ht="14.25" x14ac:dyDescent="0.15">
      <c r="B4" s="24" t="s">
        <v>1</v>
      </c>
      <c r="C4" s="25"/>
      <c r="D4" s="25"/>
      <c r="E4" s="25"/>
      <c r="F4" s="25"/>
      <c r="G4" s="25"/>
      <c r="N4" s="60">
        <f>SUM(N5:V5)</f>
        <v>1320</v>
      </c>
      <c r="O4" s="61"/>
      <c r="P4" s="61"/>
      <c r="Q4" s="61"/>
      <c r="R4" s="61"/>
      <c r="S4" s="61"/>
      <c r="T4" s="61"/>
      <c r="U4" s="61"/>
      <c r="V4" s="61"/>
    </row>
    <row r="5" spans="2:25" ht="13.5" x14ac:dyDescent="0.15">
      <c r="C5" s="14" t="s">
        <v>2</v>
      </c>
      <c r="D5" s="35">
        <v>500</v>
      </c>
      <c r="E5" s="36"/>
      <c r="F5" s="13" t="s">
        <v>3</v>
      </c>
      <c r="M5" s="1"/>
      <c r="N5" s="44">
        <f>D15</f>
        <v>820</v>
      </c>
      <c r="O5" s="38"/>
      <c r="P5" s="38"/>
      <c r="Q5" s="37">
        <f>D5</f>
        <v>500</v>
      </c>
      <c r="R5" s="38"/>
      <c r="S5" s="38"/>
      <c r="T5" s="62">
        <f>D23</f>
        <v>0</v>
      </c>
      <c r="U5" s="38"/>
      <c r="V5" s="63"/>
    </row>
    <row r="6" spans="2:25" x14ac:dyDescent="0.15">
      <c r="C6" s="14" t="s">
        <v>4</v>
      </c>
      <c r="D6" s="35">
        <v>800</v>
      </c>
      <c r="E6" s="36"/>
      <c r="F6" s="13" t="s">
        <v>3</v>
      </c>
      <c r="M6" s="1"/>
      <c r="N6" s="2"/>
      <c r="P6" s="3"/>
      <c r="R6" s="4"/>
      <c r="S6" s="3"/>
      <c r="T6" s="5"/>
      <c r="U6" s="4"/>
      <c r="V6" s="3"/>
    </row>
    <row r="7" spans="2:25" ht="12.75" customHeight="1" thickBot="1" x14ac:dyDescent="0.2">
      <c r="C7" s="14" t="s">
        <v>5</v>
      </c>
      <c r="D7" s="35">
        <v>8200</v>
      </c>
      <c r="E7" s="36"/>
      <c r="F7" s="13" t="s">
        <v>3</v>
      </c>
      <c r="N7" s="6"/>
      <c r="O7" s="6"/>
      <c r="P7" s="6"/>
      <c r="Q7" s="6"/>
      <c r="R7" s="6"/>
      <c r="S7" s="6"/>
      <c r="T7" s="6"/>
    </row>
    <row r="8" spans="2:25" ht="14.25" customHeight="1" x14ac:dyDescent="0.15">
      <c r="C8" s="14" t="s">
        <v>6</v>
      </c>
      <c r="D8" s="45">
        <f>D5*D6</f>
        <v>400000</v>
      </c>
      <c r="E8" s="36"/>
      <c r="F8" s="36"/>
      <c r="G8" s="13" t="s">
        <v>7</v>
      </c>
      <c r="J8" s="42">
        <f>D6</f>
        <v>800</v>
      </c>
      <c r="K8" s="52">
        <f>D12</f>
        <v>180</v>
      </c>
      <c r="L8" s="5"/>
      <c r="M8" s="1"/>
      <c r="N8" s="54" t="s">
        <v>8</v>
      </c>
      <c r="O8" s="55"/>
      <c r="P8" s="56"/>
      <c r="Q8" s="64" t="s">
        <v>9</v>
      </c>
      <c r="R8" s="55"/>
      <c r="S8" s="55"/>
      <c r="T8" s="54" t="s">
        <v>10</v>
      </c>
      <c r="U8" s="55"/>
      <c r="V8" s="56"/>
      <c r="X8" s="3"/>
      <c r="Y8" s="50">
        <f>D20</f>
        <v>180</v>
      </c>
    </row>
    <row r="9" spans="2:25" ht="15" customHeight="1" thickBot="1" x14ac:dyDescent="0.2">
      <c r="C9" s="14" t="s">
        <v>11</v>
      </c>
      <c r="D9" s="45">
        <f>D5*D6^3/12</f>
        <v>21333333333.333332</v>
      </c>
      <c r="E9" s="36"/>
      <c r="F9" s="36"/>
      <c r="G9" s="13" t="s">
        <v>12</v>
      </c>
      <c r="J9" s="43"/>
      <c r="K9" s="53"/>
      <c r="L9" s="7"/>
      <c r="N9" s="57"/>
      <c r="O9" s="58"/>
      <c r="P9" s="59"/>
      <c r="Q9" s="83"/>
      <c r="R9" s="83"/>
      <c r="S9" s="83"/>
      <c r="T9" s="57"/>
      <c r="U9" s="58"/>
      <c r="V9" s="59"/>
      <c r="X9" s="8"/>
      <c r="Y9" s="51"/>
    </row>
    <row r="10" spans="2:25" x14ac:dyDescent="0.15">
      <c r="J10" s="43"/>
      <c r="K10" s="65">
        <f>J8-K8</f>
        <v>620</v>
      </c>
      <c r="L10" s="5"/>
      <c r="P10" s="80"/>
      <c r="Q10" s="82"/>
      <c r="R10" s="83"/>
      <c r="S10" s="84"/>
      <c r="T10" s="81"/>
      <c r="X10" s="3"/>
      <c r="Y10" s="50">
        <f>J8-Y8</f>
        <v>620</v>
      </c>
    </row>
    <row r="11" spans="2:25" ht="14.25" x14ac:dyDescent="0.15">
      <c r="B11" s="24" t="s">
        <v>13</v>
      </c>
      <c r="C11" s="25"/>
      <c r="D11" s="25"/>
      <c r="E11" s="25"/>
      <c r="F11" s="25"/>
      <c r="G11" s="25"/>
      <c r="J11" s="43"/>
      <c r="K11" s="53"/>
      <c r="L11" s="2"/>
      <c r="Q11" s="82"/>
      <c r="R11" s="83"/>
      <c r="S11" s="84"/>
      <c r="T11" s="80"/>
      <c r="X11" s="1"/>
      <c r="Y11" s="51"/>
    </row>
    <row r="12" spans="2:25" ht="13.5" customHeight="1" x14ac:dyDescent="0.15">
      <c r="C12" s="14" t="s">
        <v>14</v>
      </c>
      <c r="D12" s="35">
        <v>180</v>
      </c>
      <c r="E12" s="36"/>
      <c r="F12" s="13" t="s">
        <v>3</v>
      </c>
      <c r="J12" s="43"/>
      <c r="K12" s="53"/>
      <c r="L12" s="2"/>
      <c r="Q12" s="82"/>
      <c r="R12" s="83"/>
      <c r="S12" s="84"/>
      <c r="T12" s="80"/>
      <c r="X12" s="1"/>
      <c r="Y12" s="51"/>
    </row>
    <row r="13" spans="2:25" x14ac:dyDescent="0.15">
      <c r="C13" s="14" t="s">
        <v>15</v>
      </c>
      <c r="D13" s="35">
        <v>4600</v>
      </c>
      <c r="E13" s="36"/>
      <c r="F13" s="13" t="s">
        <v>3</v>
      </c>
      <c r="J13" s="43"/>
      <c r="K13" s="53"/>
      <c r="L13" s="2"/>
      <c r="Q13" s="82"/>
      <c r="R13" s="83"/>
      <c r="S13" s="84"/>
      <c r="T13" s="80"/>
      <c r="X13" s="1"/>
      <c r="Y13" s="51"/>
    </row>
    <row r="14" spans="2:25" x14ac:dyDescent="0.15">
      <c r="C14" s="14" t="s">
        <v>16</v>
      </c>
      <c r="D14" s="45">
        <f>D13/D7</f>
        <v>0.56097560975609762</v>
      </c>
      <c r="E14" s="36"/>
      <c r="J14" s="43"/>
      <c r="K14" s="53"/>
      <c r="L14" s="2"/>
      <c r="Q14" s="82"/>
      <c r="R14" s="83"/>
      <c r="S14" s="84"/>
      <c r="T14" s="80"/>
      <c r="X14" s="1"/>
      <c r="Y14" s="51"/>
    </row>
    <row r="15" spans="2:25" ht="14.25" customHeight="1" thickBot="1" x14ac:dyDescent="0.2">
      <c r="C15" s="14" t="s">
        <v>17</v>
      </c>
      <c r="D15" s="46">
        <f>IF(D14&lt;0.5,(0.5-0.6*D14)*D13,0.1*D7)</f>
        <v>820</v>
      </c>
      <c r="E15" s="36"/>
      <c r="F15" s="13" t="s">
        <v>3</v>
      </c>
      <c r="J15" s="43"/>
      <c r="K15" s="66"/>
      <c r="L15" s="7"/>
      <c r="Q15" s="85"/>
      <c r="R15" s="58"/>
      <c r="S15" s="86"/>
      <c r="T15" s="80"/>
      <c r="X15" s="8"/>
      <c r="Y15" s="51"/>
    </row>
    <row r="16" spans="2:25" ht="14.25" customHeight="1" x14ac:dyDescent="0.15">
      <c r="C16" s="14" t="s">
        <v>18</v>
      </c>
      <c r="D16" s="46">
        <f>D12*D15</f>
        <v>147600</v>
      </c>
      <c r="E16" s="36"/>
      <c r="F16" s="36"/>
      <c r="G16" s="13" t="s">
        <v>7</v>
      </c>
    </row>
    <row r="17" spans="2:17" ht="14.25" customHeight="1" x14ac:dyDescent="0.15">
      <c r="C17" s="14" t="s">
        <v>19</v>
      </c>
      <c r="D17" s="45">
        <f>D12*D15^3/12</f>
        <v>8270520000</v>
      </c>
      <c r="E17" s="36"/>
      <c r="F17" s="36"/>
      <c r="G17" s="13" t="s">
        <v>12</v>
      </c>
    </row>
    <row r="18" spans="2:17" x14ac:dyDescent="0.15">
      <c r="K18" s="27" t="s">
        <v>2</v>
      </c>
      <c r="L18" s="28" t="s">
        <v>20</v>
      </c>
    </row>
    <row r="19" spans="2:17" ht="14.25" x14ac:dyDescent="0.15">
      <c r="B19" s="24" t="s">
        <v>21</v>
      </c>
      <c r="C19" s="25"/>
      <c r="D19" s="25"/>
      <c r="E19" s="25"/>
      <c r="F19" s="25"/>
      <c r="G19" s="25"/>
      <c r="K19" s="27" t="s">
        <v>4</v>
      </c>
      <c r="L19" s="28" t="s">
        <v>22</v>
      </c>
    </row>
    <row r="20" spans="2:17" ht="13.5" customHeight="1" x14ac:dyDescent="0.15">
      <c r="C20" s="14" t="s">
        <v>23</v>
      </c>
      <c r="D20" s="35">
        <v>180</v>
      </c>
      <c r="E20" s="36"/>
      <c r="F20" s="13" t="s">
        <v>3</v>
      </c>
      <c r="K20" s="27" t="s">
        <v>5</v>
      </c>
      <c r="L20" s="28" t="s">
        <v>24</v>
      </c>
    </row>
    <row r="21" spans="2:17" x14ac:dyDescent="0.15">
      <c r="C21" s="14" t="s">
        <v>15</v>
      </c>
      <c r="D21" s="35">
        <v>0</v>
      </c>
      <c r="E21" s="36"/>
      <c r="F21" s="13" t="s">
        <v>3</v>
      </c>
      <c r="K21" s="27" t="s">
        <v>25</v>
      </c>
      <c r="L21" s="28" t="s">
        <v>26</v>
      </c>
    </row>
    <row r="22" spans="2:17" x14ac:dyDescent="0.15">
      <c r="C22" s="14" t="s">
        <v>16</v>
      </c>
      <c r="D22" s="45">
        <f>D21/D7</f>
        <v>0</v>
      </c>
      <c r="E22" s="36"/>
      <c r="K22" s="27" t="s">
        <v>27</v>
      </c>
      <c r="L22" s="28" t="s">
        <v>28</v>
      </c>
    </row>
    <row r="23" spans="2:17" ht="13.5" customHeight="1" x14ac:dyDescent="0.15">
      <c r="C23" s="14" t="s">
        <v>17</v>
      </c>
      <c r="D23" s="46">
        <f>IF(D22&lt;0.5,(0.5-0.6*D22)*D21,0.1*D7)</f>
        <v>0</v>
      </c>
      <c r="E23" s="36"/>
      <c r="F23" s="13" t="s">
        <v>3</v>
      </c>
      <c r="K23" s="27" t="s">
        <v>29</v>
      </c>
      <c r="L23" s="28" t="s">
        <v>30</v>
      </c>
    </row>
    <row r="24" spans="2:17" ht="14.25" customHeight="1" x14ac:dyDescent="0.15">
      <c r="C24" s="14" t="s">
        <v>31</v>
      </c>
      <c r="D24" s="46">
        <f>D20*D23</f>
        <v>0</v>
      </c>
      <c r="E24" s="36"/>
      <c r="F24" s="36"/>
      <c r="G24" s="13" t="s">
        <v>7</v>
      </c>
      <c r="K24" s="27" t="s">
        <v>15</v>
      </c>
      <c r="L24" s="28" t="s">
        <v>32</v>
      </c>
    </row>
    <row r="25" spans="2:17" ht="14.25" customHeight="1" x14ac:dyDescent="0.15">
      <c r="C25" s="14" t="s">
        <v>33</v>
      </c>
      <c r="D25" s="45">
        <f>D20*D23^3/12</f>
        <v>0</v>
      </c>
      <c r="E25" s="36"/>
      <c r="F25" s="36"/>
      <c r="G25" s="13" t="s">
        <v>12</v>
      </c>
      <c r="K25" s="27" t="s">
        <v>34</v>
      </c>
      <c r="L25" s="28" t="s">
        <v>35</v>
      </c>
    </row>
    <row r="27" spans="2:17" ht="14.25" x14ac:dyDescent="0.15">
      <c r="B27" s="24" t="s">
        <v>36</v>
      </c>
      <c r="C27" s="25"/>
      <c r="D27" s="25"/>
      <c r="E27" s="25"/>
      <c r="F27" s="25"/>
      <c r="G27" s="25"/>
    </row>
    <row r="28" spans="2:17" x14ac:dyDescent="0.15">
      <c r="C28" s="14" t="s">
        <v>37</v>
      </c>
      <c r="D28" s="46">
        <f>N4</f>
        <v>1320</v>
      </c>
      <c r="E28" s="36"/>
      <c r="F28" s="22" t="s">
        <v>38</v>
      </c>
      <c r="G28" s="46">
        <f>Q5</f>
        <v>500</v>
      </c>
      <c r="H28" s="36"/>
      <c r="I28" s="26" t="s">
        <v>39</v>
      </c>
      <c r="J28" s="39">
        <f>D28/G28</f>
        <v>2.64</v>
      </c>
      <c r="K28" s="36"/>
      <c r="L28" s="16"/>
    </row>
    <row r="29" spans="2:17" x14ac:dyDescent="0.15">
      <c r="C29" s="14" t="s">
        <v>40</v>
      </c>
      <c r="D29" s="46">
        <f>K8</f>
        <v>180</v>
      </c>
      <c r="E29" s="36"/>
      <c r="F29" s="22" t="s">
        <v>38</v>
      </c>
      <c r="G29" s="46">
        <f>J8</f>
        <v>800</v>
      </c>
      <c r="H29" s="36"/>
      <c r="I29" s="26" t="s">
        <v>39</v>
      </c>
      <c r="J29" s="39">
        <f>D29/G29</f>
        <v>0.22500000000000001</v>
      </c>
      <c r="K29" s="36"/>
      <c r="L29" s="16"/>
    </row>
    <row r="31" spans="2:17" x14ac:dyDescent="0.15">
      <c r="C31" s="14" t="s">
        <v>41</v>
      </c>
      <c r="D31" s="22">
        <v>1</v>
      </c>
      <c r="E31" s="15" t="s">
        <v>42</v>
      </c>
      <c r="F31" s="39">
        <f>J28</f>
        <v>2.64</v>
      </c>
      <c r="G31" s="36"/>
      <c r="H31" s="22" t="s">
        <v>43</v>
      </c>
      <c r="I31" s="22">
        <v>1</v>
      </c>
      <c r="J31" s="13" t="s">
        <v>44</v>
      </c>
      <c r="K31" s="39">
        <f>J29</f>
        <v>0.22500000000000001</v>
      </c>
      <c r="L31" s="36"/>
      <c r="M31" s="13" t="s">
        <v>45</v>
      </c>
      <c r="N31" s="26" t="s">
        <v>39</v>
      </c>
      <c r="O31" s="39">
        <f>D31+(F31-1)*K31^3</f>
        <v>1.018680625</v>
      </c>
      <c r="P31" s="36"/>
      <c r="Q31" s="29"/>
    </row>
    <row r="32" spans="2:17" x14ac:dyDescent="0.15">
      <c r="C32" s="14" t="s">
        <v>46</v>
      </c>
      <c r="D32" s="22">
        <v>1</v>
      </c>
      <c r="E32" s="15" t="s">
        <v>42</v>
      </c>
      <c r="F32" s="39">
        <f>J28</f>
        <v>2.64</v>
      </c>
      <c r="G32" s="36"/>
      <c r="H32" s="22" t="s">
        <v>43</v>
      </c>
      <c r="I32" s="22">
        <v>1</v>
      </c>
      <c r="J32" s="13" t="s">
        <v>44</v>
      </c>
      <c r="K32" s="39">
        <f>J29</f>
        <v>0.22500000000000001</v>
      </c>
      <c r="L32" s="36"/>
      <c r="M32" s="13" t="s">
        <v>47</v>
      </c>
      <c r="N32" s="26" t="s">
        <v>39</v>
      </c>
      <c r="O32" s="39">
        <f>D32+(F32-1)*K32^2</f>
        <v>1.0830250000000001</v>
      </c>
      <c r="P32" s="36"/>
      <c r="Q32" s="29"/>
    </row>
    <row r="33" spans="2:19" x14ac:dyDescent="0.15">
      <c r="C33" s="14" t="s">
        <v>48</v>
      </c>
      <c r="D33" s="22">
        <v>1</v>
      </c>
      <c r="E33" s="15" t="s">
        <v>42</v>
      </c>
      <c r="F33" s="39">
        <f>J28</f>
        <v>2.64</v>
      </c>
      <c r="G33" s="36"/>
      <c r="H33" s="22" t="s">
        <v>43</v>
      </c>
      <c r="I33" s="22">
        <v>1</v>
      </c>
      <c r="J33" s="13" t="s">
        <v>44</v>
      </c>
      <c r="K33" s="39">
        <f>J29</f>
        <v>0.22500000000000001</v>
      </c>
      <c r="L33" s="36"/>
      <c r="N33" s="26" t="s">
        <v>39</v>
      </c>
      <c r="O33" s="39">
        <f>D33+(F33-1)*K33</f>
        <v>1.369</v>
      </c>
      <c r="P33" s="36"/>
      <c r="Q33" s="29"/>
    </row>
    <row r="34" spans="2:19" x14ac:dyDescent="0.15">
      <c r="C34" s="14"/>
      <c r="D34" s="22"/>
      <c r="E34" s="15"/>
      <c r="F34" s="23"/>
      <c r="G34" s="22"/>
      <c r="H34" s="22"/>
      <c r="I34" s="22"/>
      <c r="K34" s="23"/>
      <c r="L34" s="22"/>
      <c r="N34" s="22"/>
      <c r="O34" s="23"/>
      <c r="P34" s="23"/>
      <c r="Q34" s="29"/>
    </row>
    <row r="35" spans="2:19" ht="14.25" x14ac:dyDescent="0.15">
      <c r="B35" s="24" t="s">
        <v>49</v>
      </c>
      <c r="C35" s="25"/>
      <c r="D35" s="25"/>
      <c r="E35" s="25"/>
      <c r="F35" s="25"/>
      <c r="G35" s="25"/>
    </row>
    <row r="36" spans="2:19" ht="14.25" x14ac:dyDescent="0.15">
      <c r="C36" s="14" t="s">
        <v>50</v>
      </c>
      <c r="D36" s="22">
        <v>4</v>
      </c>
      <c r="E36" s="22" t="s">
        <v>51</v>
      </c>
      <c r="F36" s="39">
        <f>O31</f>
        <v>1.018680625</v>
      </c>
      <c r="G36" s="36"/>
      <c r="H36" s="22" t="s">
        <v>43</v>
      </c>
      <c r="I36" s="22">
        <v>3</v>
      </c>
      <c r="J36" s="22" t="s">
        <v>51</v>
      </c>
      <c r="K36" s="39">
        <f>O32</f>
        <v>1.0830250000000001</v>
      </c>
      <c r="L36" s="36"/>
      <c r="M36" s="13" t="s">
        <v>47</v>
      </c>
      <c r="N36" s="22" t="s">
        <v>38</v>
      </c>
      <c r="O36" s="39">
        <f>O33</f>
        <v>1.369</v>
      </c>
      <c r="P36" s="36"/>
      <c r="Q36" s="26" t="s">
        <v>39</v>
      </c>
      <c r="R36" s="49">
        <f>D36*F36-I36*K36^2/O36</f>
        <v>1.5043576702885311</v>
      </c>
      <c r="S36" s="48"/>
    </row>
    <row r="37" spans="2:19" ht="14.25" customHeight="1" x14ac:dyDescent="0.15">
      <c r="C37" s="14" t="s">
        <v>52</v>
      </c>
      <c r="D37" s="45">
        <f>D9</f>
        <v>21333333333.333332</v>
      </c>
      <c r="E37" s="36"/>
      <c r="F37" s="36"/>
      <c r="G37" s="22" t="s">
        <v>51</v>
      </c>
      <c r="H37" s="39">
        <f>R36</f>
        <v>1.5043576702885311</v>
      </c>
      <c r="I37" s="36"/>
      <c r="J37" s="26" t="s">
        <v>39</v>
      </c>
      <c r="K37" s="47">
        <f>D37*H37</f>
        <v>32092963632.821995</v>
      </c>
      <c r="L37" s="48"/>
      <c r="M37" s="48"/>
      <c r="N37" s="48"/>
      <c r="O37" s="13" t="s">
        <v>12</v>
      </c>
    </row>
  </sheetData>
  <mergeCells count="52">
    <mergeCell ref="R36:S36"/>
    <mergeCell ref="D8:F8"/>
    <mergeCell ref="D25:F25"/>
    <mergeCell ref="O31:P31"/>
    <mergeCell ref="Y10:Y15"/>
    <mergeCell ref="D24:F24"/>
    <mergeCell ref="K8:K9"/>
    <mergeCell ref="F31:G31"/>
    <mergeCell ref="D28:E28"/>
    <mergeCell ref="N8:P9"/>
    <mergeCell ref="D12:E12"/>
    <mergeCell ref="T8:V9"/>
    <mergeCell ref="G29:H29"/>
    <mergeCell ref="Y8:Y9"/>
    <mergeCell ref="D15:E15"/>
    <mergeCell ref="D29:E29"/>
    <mergeCell ref="K36:L36"/>
    <mergeCell ref="D16:F16"/>
    <mergeCell ref="O36:P36"/>
    <mergeCell ref="K37:N37"/>
    <mergeCell ref="D21:E21"/>
    <mergeCell ref="D37:F37"/>
    <mergeCell ref="K32:L32"/>
    <mergeCell ref="F33:G33"/>
    <mergeCell ref="O32:P32"/>
    <mergeCell ref="G28:H28"/>
    <mergeCell ref="F36:G36"/>
    <mergeCell ref="K31:L31"/>
    <mergeCell ref="F32:G32"/>
    <mergeCell ref="H37:I37"/>
    <mergeCell ref="D23:E23"/>
    <mergeCell ref="K33:L33"/>
    <mergeCell ref="N5:P5"/>
    <mergeCell ref="D17:F17"/>
    <mergeCell ref="O33:P33"/>
    <mergeCell ref="D22:E22"/>
    <mergeCell ref="J28:K28"/>
    <mergeCell ref="D6:E6"/>
    <mergeCell ref="D13:E13"/>
    <mergeCell ref="D9:F9"/>
    <mergeCell ref="D7:E7"/>
    <mergeCell ref="D5:E5"/>
    <mergeCell ref="D14:E14"/>
    <mergeCell ref="K10:K15"/>
    <mergeCell ref="D20:E20"/>
    <mergeCell ref="Q5:S5"/>
    <mergeCell ref="J29:K29"/>
    <mergeCell ref="B2:Y2"/>
    <mergeCell ref="J8:J15"/>
    <mergeCell ref="N4:V4"/>
    <mergeCell ref="T5:V5"/>
    <mergeCell ref="Q8:S1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499984740745262"/>
  </sheetPr>
  <dimension ref="B2:AE53"/>
  <sheetViews>
    <sheetView showGridLines="0" view="pageBreakPreview" zoomScale="85" zoomScaleNormal="100" zoomScaleSheetLayoutView="85" workbookViewId="0">
      <selection activeCell="V34" sqref="V34"/>
    </sheetView>
  </sheetViews>
  <sheetFormatPr defaultColWidth="2.875" defaultRowHeight="12" x14ac:dyDescent="0.15"/>
  <cols>
    <col min="1" max="1" width="2.875" style="13" customWidth="1"/>
    <col min="2" max="16384" width="2.875" style="13"/>
  </cols>
  <sheetData>
    <row r="2" spans="2:31" ht="26.1" customHeight="1" x14ac:dyDescent="0.15">
      <c r="B2" s="40" t="s">
        <v>54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2:31" ht="13.5" x14ac:dyDescent="0.15">
      <c r="N3" s="60">
        <f>SUM(N4:V4)</f>
        <v>2025.8536585365853</v>
      </c>
      <c r="O3" s="61"/>
      <c r="P3" s="61"/>
      <c r="Q3" s="61"/>
      <c r="R3" s="61"/>
      <c r="S3" s="61"/>
      <c r="T3" s="61"/>
      <c r="U3" s="61"/>
      <c r="V3" s="61"/>
    </row>
    <row r="4" spans="2:31" ht="14.25" x14ac:dyDescent="0.15">
      <c r="B4" s="24" t="s">
        <v>1</v>
      </c>
      <c r="C4" s="25"/>
      <c r="D4" s="25"/>
      <c r="E4" s="25"/>
      <c r="F4" s="25"/>
      <c r="G4" s="25"/>
      <c r="N4" s="44">
        <f>D16</f>
        <v>1525.8536585365853</v>
      </c>
      <c r="O4" s="38"/>
      <c r="P4" s="38"/>
      <c r="Q4" s="37">
        <f>D5</f>
        <v>500</v>
      </c>
      <c r="R4" s="38"/>
      <c r="S4" s="38"/>
      <c r="T4" s="62">
        <f>D25</f>
        <v>0</v>
      </c>
      <c r="U4" s="38"/>
      <c r="V4" s="63"/>
    </row>
    <row r="5" spans="2:31" x14ac:dyDescent="0.15">
      <c r="C5" s="14" t="s">
        <v>2</v>
      </c>
      <c r="D5" s="35">
        <v>500</v>
      </c>
      <c r="E5" s="36"/>
      <c r="F5" s="13" t="s">
        <v>3</v>
      </c>
      <c r="K5" s="72">
        <f>D13</f>
        <v>0</v>
      </c>
      <c r="M5" s="1"/>
      <c r="N5" s="2"/>
      <c r="P5" s="3"/>
      <c r="R5" s="4"/>
      <c r="S5" s="3"/>
      <c r="T5" s="5"/>
      <c r="U5" s="4"/>
      <c r="V5" s="3"/>
    </row>
    <row r="6" spans="2:31" ht="12.75" customHeight="1" thickBot="1" x14ac:dyDescent="0.2">
      <c r="C6" s="14" t="s">
        <v>4</v>
      </c>
      <c r="D6" s="35">
        <v>800</v>
      </c>
      <c r="E6" s="36"/>
      <c r="F6" s="13" t="s">
        <v>3</v>
      </c>
      <c r="K6" s="61"/>
      <c r="L6" s="17"/>
      <c r="Q6" s="6"/>
      <c r="R6" s="6"/>
      <c r="S6" s="6"/>
      <c r="Y6" s="74">
        <f>D22</f>
        <v>0</v>
      </c>
      <c r="Z6" s="17"/>
    </row>
    <row r="7" spans="2:31" ht="12.75" customHeight="1" thickBot="1" x14ac:dyDescent="0.2">
      <c r="C7" s="14" t="s">
        <v>5</v>
      </c>
      <c r="D7" s="35">
        <v>8200</v>
      </c>
      <c r="E7" s="36"/>
      <c r="F7" s="13" t="s">
        <v>3</v>
      </c>
      <c r="J7" s="42">
        <f>D6</f>
        <v>800</v>
      </c>
      <c r="K7" s="2"/>
      <c r="L7" s="21"/>
      <c r="N7" s="6"/>
      <c r="O7" s="6"/>
      <c r="P7" s="19"/>
      <c r="Q7" s="64" t="s">
        <v>9</v>
      </c>
      <c r="R7" s="55"/>
      <c r="S7" s="55"/>
      <c r="T7" s="20"/>
      <c r="X7" s="18"/>
      <c r="Y7" s="36"/>
      <c r="AA7" s="69">
        <f>J7-AA11</f>
        <v>273.79801018047203</v>
      </c>
    </row>
    <row r="8" spans="2:31" ht="14.25" customHeight="1" x14ac:dyDescent="0.15">
      <c r="C8" s="14" t="s">
        <v>6</v>
      </c>
      <c r="D8" s="45">
        <f>D5*D6</f>
        <v>400000</v>
      </c>
      <c r="E8" s="36"/>
      <c r="F8" s="36"/>
      <c r="G8" s="13" t="s">
        <v>7</v>
      </c>
      <c r="J8" s="43"/>
      <c r="K8" s="73">
        <f>D12</f>
        <v>180</v>
      </c>
      <c r="L8" s="5"/>
      <c r="M8" s="1"/>
      <c r="N8" s="54" t="s">
        <v>8</v>
      </c>
      <c r="O8" s="55"/>
      <c r="P8" s="56"/>
      <c r="Q8" s="36"/>
      <c r="R8" s="36"/>
      <c r="S8" s="36"/>
      <c r="T8" s="54" t="s">
        <v>10</v>
      </c>
      <c r="U8" s="55"/>
      <c r="V8" s="56"/>
      <c r="X8" s="3"/>
      <c r="Y8" s="50">
        <f>D21</f>
        <v>180</v>
      </c>
      <c r="Z8" s="1"/>
      <c r="AA8" s="51"/>
    </row>
    <row r="9" spans="2:31" ht="15" customHeight="1" thickBot="1" x14ac:dyDescent="0.2">
      <c r="C9" s="14" t="s">
        <v>11</v>
      </c>
      <c r="D9" s="45">
        <f>D5*D6^3/12</f>
        <v>21333333333.333332</v>
      </c>
      <c r="E9" s="36"/>
      <c r="F9" s="36"/>
      <c r="G9" s="13" t="s">
        <v>12</v>
      </c>
      <c r="J9" s="43"/>
      <c r="K9" s="53"/>
      <c r="L9" s="7"/>
      <c r="N9" s="57"/>
      <c r="O9" s="58"/>
      <c r="P9" s="59"/>
      <c r="Q9" s="36"/>
      <c r="R9" s="36"/>
      <c r="S9" s="36"/>
      <c r="T9" s="57"/>
      <c r="U9" s="58"/>
      <c r="V9" s="59"/>
      <c r="X9" s="8"/>
      <c r="Y9" s="51"/>
      <c r="Z9" s="1"/>
      <c r="AA9" s="51"/>
    </row>
    <row r="10" spans="2:31" x14ac:dyDescent="0.15">
      <c r="J10" s="43"/>
      <c r="K10" s="65">
        <f>J7-(K8+K5)</f>
        <v>620</v>
      </c>
      <c r="L10" s="5"/>
      <c r="P10" s="9"/>
      <c r="Q10" s="36"/>
      <c r="R10" s="36"/>
      <c r="S10" s="36"/>
      <c r="T10" s="10"/>
      <c r="X10" s="3"/>
      <c r="Y10" s="50">
        <f>J7-(Y8+Y6)</f>
        <v>620</v>
      </c>
      <c r="Z10" s="1"/>
      <c r="AA10" s="51"/>
    </row>
    <row r="11" spans="2:31" ht="14.25" x14ac:dyDescent="0.15">
      <c r="B11" s="24" t="s">
        <v>13</v>
      </c>
      <c r="C11" s="25"/>
      <c r="D11" s="25"/>
      <c r="E11" s="25"/>
      <c r="F11" s="25"/>
      <c r="G11" s="25"/>
      <c r="J11" s="43"/>
      <c r="K11" s="53"/>
      <c r="L11" s="2"/>
      <c r="P11" s="9"/>
      <c r="Q11" s="36"/>
      <c r="R11" s="36"/>
      <c r="S11" s="36"/>
      <c r="T11" s="11"/>
      <c r="X11" s="1"/>
      <c r="Y11" s="51"/>
      <c r="Z11" s="3"/>
      <c r="AA11" s="69">
        <f>L43</f>
        <v>526.20198981952797</v>
      </c>
    </row>
    <row r="12" spans="2:31" ht="13.5" customHeight="1" x14ac:dyDescent="0.15">
      <c r="C12" s="14" t="s">
        <v>14</v>
      </c>
      <c r="D12" s="35">
        <v>180</v>
      </c>
      <c r="E12" s="36"/>
      <c r="F12" s="13" t="s">
        <v>3</v>
      </c>
      <c r="J12" s="43"/>
      <c r="K12" s="53"/>
      <c r="L12" s="2"/>
      <c r="P12" s="9"/>
      <c r="Q12" s="36"/>
      <c r="R12" s="36"/>
      <c r="S12" s="36"/>
      <c r="T12" s="11"/>
      <c r="X12" s="1"/>
      <c r="Y12" s="51"/>
      <c r="Z12" s="1"/>
      <c r="AA12" s="51"/>
    </row>
    <row r="13" spans="2:31" ht="13.5" customHeight="1" x14ac:dyDescent="0.15">
      <c r="C13" s="14" t="s">
        <v>55</v>
      </c>
      <c r="D13" s="35">
        <v>0</v>
      </c>
      <c r="E13" s="36"/>
      <c r="F13" s="13" t="s">
        <v>3</v>
      </c>
      <c r="J13" s="43"/>
      <c r="K13" s="53"/>
      <c r="L13" s="2"/>
      <c r="P13" s="9"/>
      <c r="Q13" s="36"/>
      <c r="R13" s="36"/>
      <c r="S13" s="36"/>
      <c r="T13" s="11"/>
      <c r="X13" s="1"/>
      <c r="Y13" s="51"/>
      <c r="Z13" s="1"/>
      <c r="AA13" s="51"/>
    </row>
    <row r="14" spans="2:31" x14ac:dyDescent="0.15">
      <c r="C14" s="14" t="s">
        <v>15</v>
      </c>
      <c r="D14" s="35">
        <v>4600</v>
      </c>
      <c r="E14" s="36"/>
      <c r="F14" s="13" t="s">
        <v>3</v>
      </c>
      <c r="J14" s="43"/>
      <c r="K14" s="53"/>
      <c r="L14" s="2"/>
      <c r="P14" s="9"/>
      <c r="Q14" s="36"/>
      <c r="R14" s="36"/>
      <c r="S14" s="36"/>
      <c r="T14" s="11"/>
      <c r="X14" s="1"/>
      <c r="Y14" s="51"/>
      <c r="Z14" s="1"/>
      <c r="AA14" s="51"/>
    </row>
    <row r="15" spans="2:31" ht="12.75" customHeight="1" thickBot="1" x14ac:dyDescent="0.2">
      <c r="C15" s="14" t="s">
        <v>16</v>
      </c>
      <c r="D15" s="45">
        <f>D14/D7</f>
        <v>0.56097560975609762</v>
      </c>
      <c r="E15" s="36"/>
      <c r="J15" s="43"/>
      <c r="K15" s="66"/>
      <c r="L15" s="7"/>
      <c r="P15" s="9"/>
      <c r="Q15" s="58"/>
      <c r="R15" s="58"/>
      <c r="S15" s="58"/>
      <c r="T15" s="11"/>
      <c r="X15" s="8"/>
      <c r="Y15" s="51"/>
      <c r="Z15" s="8"/>
      <c r="AA15" s="51"/>
    </row>
    <row r="16" spans="2:31" ht="13.5" customHeight="1" x14ac:dyDescent="0.15">
      <c r="C16" s="14" t="s">
        <v>17</v>
      </c>
      <c r="D16" s="46">
        <f>IF(D15&lt;1,(0.5-0.3*D15)*D14,0.2*D7)</f>
        <v>1525.8536585365853</v>
      </c>
      <c r="E16" s="36"/>
      <c r="F16" s="13" t="s">
        <v>3</v>
      </c>
    </row>
    <row r="17" spans="2:14" ht="14.25" customHeight="1" x14ac:dyDescent="0.15">
      <c r="C17" s="14" t="s">
        <v>18</v>
      </c>
      <c r="D17" s="46">
        <f>D12*D16</f>
        <v>274653.65853658534</v>
      </c>
      <c r="E17" s="36"/>
      <c r="F17" s="36"/>
      <c r="G17" s="13" t="s">
        <v>7</v>
      </c>
    </row>
    <row r="18" spans="2:14" ht="14.25" customHeight="1" x14ac:dyDescent="0.15">
      <c r="C18" s="14" t="s">
        <v>19</v>
      </c>
      <c r="D18" s="45">
        <f>D16*D12^3/12</f>
        <v>741564878.04878044</v>
      </c>
      <c r="E18" s="36"/>
      <c r="F18" s="36"/>
      <c r="G18" s="13" t="s">
        <v>12</v>
      </c>
    </row>
    <row r="19" spans="2:14" x14ac:dyDescent="0.15">
      <c r="M19" s="27" t="s">
        <v>2</v>
      </c>
      <c r="N19" s="28" t="s">
        <v>20</v>
      </c>
    </row>
    <row r="20" spans="2:14" ht="14.25" x14ac:dyDescent="0.15">
      <c r="B20" s="24" t="s">
        <v>21</v>
      </c>
      <c r="C20" s="25"/>
      <c r="D20" s="25"/>
      <c r="E20" s="25"/>
      <c r="F20" s="25"/>
      <c r="G20" s="25"/>
      <c r="M20" s="27" t="s">
        <v>4</v>
      </c>
      <c r="N20" s="28" t="s">
        <v>22</v>
      </c>
    </row>
    <row r="21" spans="2:14" ht="13.5" customHeight="1" x14ac:dyDescent="0.15">
      <c r="C21" s="14" t="s">
        <v>23</v>
      </c>
      <c r="D21" s="35">
        <v>180</v>
      </c>
      <c r="E21" s="36"/>
      <c r="F21" s="13" t="s">
        <v>3</v>
      </c>
      <c r="M21" s="27" t="s">
        <v>5</v>
      </c>
      <c r="N21" s="28" t="s">
        <v>24</v>
      </c>
    </row>
    <row r="22" spans="2:14" ht="13.5" customHeight="1" x14ac:dyDescent="0.15">
      <c r="C22" s="14" t="s">
        <v>56</v>
      </c>
      <c r="D22" s="35">
        <v>0</v>
      </c>
      <c r="E22" s="36"/>
      <c r="F22" s="13" t="s">
        <v>3</v>
      </c>
      <c r="M22" s="27" t="s">
        <v>25</v>
      </c>
      <c r="N22" s="28" t="s">
        <v>26</v>
      </c>
    </row>
    <row r="23" spans="2:14" x14ac:dyDescent="0.15">
      <c r="C23" s="14" t="s">
        <v>15</v>
      </c>
      <c r="D23" s="35">
        <v>0</v>
      </c>
      <c r="E23" s="36"/>
      <c r="F23" s="13" t="s">
        <v>3</v>
      </c>
      <c r="M23" s="27" t="s">
        <v>27</v>
      </c>
      <c r="N23" s="28" t="s">
        <v>28</v>
      </c>
    </row>
    <row r="24" spans="2:14" x14ac:dyDescent="0.15">
      <c r="C24" s="14" t="s">
        <v>16</v>
      </c>
      <c r="D24" s="45">
        <f>D23/D7</f>
        <v>0</v>
      </c>
      <c r="E24" s="36"/>
      <c r="M24" s="27" t="s">
        <v>29</v>
      </c>
      <c r="N24" s="28" t="s">
        <v>30</v>
      </c>
    </row>
    <row r="25" spans="2:14" ht="13.5" customHeight="1" x14ac:dyDescent="0.15">
      <c r="C25" s="14" t="s">
        <v>17</v>
      </c>
      <c r="D25" s="46">
        <f>IF(D24&lt;1,(0.5-0.3*D24)*D23,0.2*D7)</f>
        <v>0</v>
      </c>
      <c r="E25" s="36"/>
      <c r="F25" s="13" t="s">
        <v>3</v>
      </c>
      <c r="M25" s="27" t="s">
        <v>57</v>
      </c>
      <c r="N25" s="28" t="s">
        <v>58</v>
      </c>
    </row>
    <row r="26" spans="2:14" ht="14.25" customHeight="1" x14ac:dyDescent="0.15">
      <c r="C26" s="14" t="s">
        <v>31</v>
      </c>
      <c r="D26" s="46">
        <f>D21*D25</f>
        <v>0</v>
      </c>
      <c r="E26" s="36"/>
      <c r="F26" s="36"/>
      <c r="G26" s="13" t="s">
        <v>7</v>
      </c>
      <c r="M26" s="27" t="s">
        <v>15</v>
      </c>
      <c r="N26" s="28" t="s">
        <v>32</v>
      </c>
    </row>
    <row r="27" spans="2:14" ht="14.25" customHeight="1" x14ac:dyDescent="0.15">
      <c r="C27" s="14" t="s">
        <v>33</v>
      </c>
      <c r="D27" s="45">
        <f>D25*D21^3/12</f>
        <v>0</v>
      </c>
      <c r="E27" s="36"/>
      <c r="F27" s="36"/>
      <c r="G27" s="13" t="s">
        <v>12</v>
      </c>
      <c r="M27" s="27" t="s">
        <v>34</v>
      </c>
      <c r="N27" s="28" t="s">
        <v>35</v>
      </c>
    </row>
    <row r="28" spans="2:14" x14ac:dyDescent="0.15">
      <c r="M28" s="27" t="s">
        <v>59</v>
      </c>
      <c r="N28" s="28" t="s">
        <v>60</v>
      </c>
    </row>
    <row r="29" spans="2:14" ht="14.25" x14ac:dyDescent="0.15">
      <c r="B29" s="24" t="s">
        <v>61</v>
      </c>
      <c r="C29" s="25"/>
      <c r="D29" s="25"/>
      <c r="E29" s="25"/>
      <c r="F29" s="30"/>
      <c r="G29" s="25"/>
    </row>
    <row r="30" spans="2:14" ht="13.5" customHeight="1" x14ac:dyDescent="0.15">
      <c r="B30" s="12"/>
      <c r="C30" s="14" t="s">
        <v>62</v>
      </c>
      <c r="D30" s="45">
        <f>J7</f>
        <v>800</v>
      </c>
      <c r="E30" s="36"/>
      <c r="F30" s="22" t="s">
        <v>38</v>
      </c>
      <c r="G30" s="22">
        <v>2</v>
      </c>
      <c r="H30" s="26" t="s">
        <v>39</v>
      </c>
      <c r="I30" s="45">
        <f>D30/G30</f>
        <v>400</v>
      </c>
      <c r="J30" s="36"/>
      <c r="K30" s="13" t="s">
        <v>3</v>
      </c>
    </row>
    <row r="31" spans="2:14" ht="14.25" customHeight="1" x14ac:dyDescent="0.15">
      <c r="B31" s="12"/>
      <c r="C31" s="14" t="s">
        <v>63</v>
      </c>
      <c r="D31" s="45">
        <f>D8</f>
        <v>400000</v>
      </c>
      <c r="E31" s="36"/>
      <c r="F31" s="36"/>
      <c r="G31" s="22" t="s">
        <v>51</v>
      </c>
      <c r="H31" s="45">
        <f>I30</f>
        <v>400</v>
      </c>
      <c r="I31" s="36"/>
      <c r="J31" s="26" t="s">
        <v>39</v>
      </c>
      <c r="K31" s="45">
        <f>D31*H31</f>
        <v>160000000</v>
      </c>
      <c r="L31" s="36"/>
      <c r="M31" s="36"/>
      <c r="N31" s="13" t="s">
        <v>64</v>
      </c>
    </row>
    <row r="32" spans="2:14" x14ac:dyDescent="0.15">
      <c r="C32" s="14"/>
    </row>
    <row r="33" spans="2:31" ht="14.25" x14ac:dyDescent="0.15">
      <c r="B33" s="24" t="s">
        <v>65</v>
      </c>
      <c r="C33" s="31"/>
      <c r="D33" s="30"/>
      <c r="E33" s="30"/>
      <c r="F33" s="25"/>
      <c r="G33" s="25"/>
    </row>
    <row r="34" spans="2:31" ht="13.5" customHeight="1" x14ac:dyDescent="0.15">
      <c r="C34" s="14" t="s">
        <v>66</v>
      </c>
      <c r="D34" s="45">
        <f>K10</f>
        <v>620</v>
      </c>
      <c r="E34" s="36"/>
      <c r="F34" s="22" t="s">
        <v>67</v>
      </c>
      <c r="G34" s="45">
        <f>K8</f>
        <v>180</v>
      </c>
      <c r="H34" s="36"/>
      <c r="I34" s="22" t="s">
        <v>38</v>
      </c>
      <c r="J34" s="22">
        <v>2</v>
      </c>
      <c r="K34" s="26" t="s">
        <v>39</v>
      </c>
      <c r="L34" s="45">
        <f>D34+G34/J34</f>
        <v>710</v>
      </c>
      <c r="M34" s="36"/>
      <c r="N34" s="13" t="s">
        <v>3</v>
      </c>
    </row>
    <row r="35" spans="2:31" ht="14.25" customHeight="1" x14ac:dyDescent="0.15">
      <c r="C35" s="14" t="s">
        <v>68</v>
      </c>
      <c r="D35" s="46">
        <f>D17</f>
        <v>274653.65853658534</v>
      </c>
      <c r="E35" s="36"/>
      <c r="F35" s="36"/>
      <c r="G35" s="22" t="s">
        <v>51</v>
      </c>
      <c r="H35" s="45">
        <f>L34</f>
        <v>710</v>
      </c>
      <c r="I35" s="36"/>
      <c r="J35" s="26" t="s">
        <v>39</v>
      </c>
      <c r="K35" s="45">
        <f>D35*H35</f>
        <v>195004097.56097558</v>
      </c>
      <c r="L35" s="36"/>
      <c r="M35" s="36"/>
      <c r="N35" s="13" t="s">
        <v>64</v>
      </c>
    </row>
    <row r="37" spans="2:31" ht="14.25" x14ac:dyDescent="0.15">
      <c r="B37" s="24" t="s">
        <v>69</v>
      </c>
      <c r="C37" s="25"/>
      <c r="D37" s="25"/>
      <c r="E37" s="25"/>
      <c r="F37" s="25"/>
      <c r="G37" s="25"/>
    </row>
    <row r="38" spans="2:31" ht="13.5" customHeight="1" x14ac:dyDescent="0.15">
      <c r="C38" s="14" t="s">
        <v>70</v>
      </c>
      <c r="D38" s="45">
        <f>Y10</f>
        <v>620</v>
      </c>
      <c r="E38" s="36"/>
      <c r="F38" s="22" t="s">
        <v>67</v>
      </c>
      <c r="G38" s="45">
        <f>Y8</f>
        <v>180</v>
      </c>
      <c r="H38" s="36"/>
      <c r="I38" s="22" t="s">
        <v>38</v>
      </c>
      <c r="J38" s="22">
        <v>2</v>
      </c>
      <c r="K38" s="26" t="s">
        <v>39</v>
      </c>
      <c r="L38" s="45">
        <f>D38+G38/J38</f>
        <v>710</v>
      </c>
      <c r="M38" s="36"/>
      <c r="N38" s="13" t="s">
        <v>3</v>
      </c>
      <c r="R38" s="22"/>
      <c r="S38" s="22"/>
      <c r="T38" s="22"/>
      <c r="U38" s="22"/>
    </row>
    <row r="39" spans="2:31" ht="14.25" customHeight="1" x14ac:dyDescent="0.15">
      <c r="C39" s="14" t="s">
        <v>71</v>
      </c>
      <c r="D39" s="45">
        <f>D26</f>
        <v>0</v>
      </c>
      <c r="E39" s="36"/>
      <c r="F39" s="36"/>
      <c r="G39" s="22" t="s">
        <v>51</v>
      </c>
      <c r="H39" s="45">
        <f>L38</f>
        <v>710</v>
      </c>
      <c r="I39" s="36"/>
      <c r="J39" s="26" t="s">
        <v>39</v>
      </c>
      <c r="K39" s="45">
        <f>D39*H39</f>
        <v>0</v>
      </c>
      <c r="L39" s="36"/>
      <c r="M39" s="36"/>
      <c r="N39" s="13" t="s">
        <v>64</v>
      </c>
    </row>
    <row r="40" spans="2:31" x14ac:dyDescent="0.15">
      <c r="C40" s="14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spans="2:31" ht="14.25" x14ac:dyDescent="0.15">
      <c r="B41" s="24" t="s">
        <v>72</v>
      </c>
      <c r="C41" s="31"/>
      <c r="D41" s="32"/>
      <c r="E41" s="32"/>
      <c r="F41" s="32"/>
      <c r="G41" s="32"/>
      <c r="H41" s="22"/>
      <c r="I41" s="22"/>
      <c r="J41" s="22"/>
      <c r="K41" s="22"/>
      <c r="L41" s="22"/>
      <c r="M41" s="22"/>
    </row>
    <row r="42" spans="2:31" ht="14.25" customHeight="1" x14ac:dyDescent="0.15">
      <c r="C42" s="14" t="s">
        <v>73</v>
      </c>
      <c r="D42" s="45">
        <f>K31</f>
        <v>160000000</v>
      </c>
      <c r="E42" s="36"/>
      <c r="F42" s="36"/>
      <c r="G42" s="22" t="s">
        <v>67</v>
      </c>
      <c r="H42" s="45">
        <f>K35</f>
        <v>195004097.56097558</v>
      </c>
      <c r="I42" s="36"/>
      <c r="J42" s="36"/>
      <c r="K42" s="22" t="s">
        <v>67</v>
      </c>
      <c r="L42" s="45">
        <f>K39</f>
        <v>0</v>
      </c>
      <c r="M42" s="36"/>
      <c r="N42" s="36"/>
      <c r="O42" s="22"/>
      <c r="P42" s="26" t="s">
        <v>39</v>
      </c>
      <c r="Q42" s="45">
        <f>D42+H42+L42</f>
        <v>355004097.56097555</v>
      </c>
      <c r="R42" s="36"/>
      <c r="S42" s="36"/>
      <c r="T42" s="13" t="s">
        <v>64</v>
      </c>
    </row>
    <row r="43" spans="2:31" x14ac:dyDescent="0.15">
      <c r="C43" s="14" t="s">
        <v>74</v>
      </c>
      <c r="D43" s="45">
        <f>K31+K35+K39</f>
        <v>355004097.56097555</v>
      </c>
      <c r="E43" s="36"/>
      <c r="F43" s="36"/>
      <c r="G43" s="22" t="s">
        <v>38</v>
      </c>
      <c r="H43" s="45">
        <f>D8+D17+D26</f>
        <v>674653.65853658528</v>
      </c>
      <c r="I43" s="36"/>
      <c r="J43" s="36"/>
      <c r="K43" s="26" t="s">
        <v>39</v>
      </c>
      <c r="L43" s="70">
        <f>D43/H43</f>
        <v>526.20198981952797</v>
      </c>
      <c r="M43" s="36"/>
      <c r="N43" s="36"/>
      <c r="O43" s="33"/>
      <c r="P43" s="13" t="s">
        <v>3</v>
      </c>
      <c r="AE43" s="22"/>
    </row>
    <row r="45" spans="2:31" ht="13.5" customHeight="1" x14ac:dyDescent="0.15">
      <c r="C45" s="14" t="s">
        <v>75</v>
      </c>
      <c r="D45" s="71">
        <f>D9</f>
        <v>21333333333.333332</v>
      </c>
      <c r="E45" s="36"/>
      <c r="F45" s="36"/>
      <c r="G45" s="22" t="s">
        <v>67</v>
      </c>
      <c r="H45" s="45">
        <f>D8</f>
        <v>400000</v>
      </c>
      <c r="I45" s="36"/>
      <c r="J45" s="36"/>
      <c r="K45" s="22" t="s">
        <v>76</v>
      </c>
      <c r="L45" s="68">
        <f>H31</f>
        <v>400</v>
      </c>
      <c r="M45" s="36"/>
      <c r="N45" s="22" t="s">
        <v>43</v>
      </c>
      <c r="O45" s="70">
        <f>L43</f>
        <v>526.20198981952797</v>
      </c>
      <c r="P45" s="36"/>
      <c r="Q45" s="67" t="s">
        <v>77</v>
      </c>
      <c r="R45" s="36"/>
    </row>
    <row r="46" spans="2:31" x14ac:dyDescent="0.15">
      <c r="C46" s="34" t="s">
        <v>39</v>
      </c>
      <c r="D46" s="71">
        <f>D45+H45*(L45-O45)^2</f>
        <v>27704110227.096626</v>
      </c>
      <c r="E46" s="36"/>
      <c r="F46" s="36"/>
      <c r="G46" s="13" t="s">
        <v>12</v>
      </c>
    </row>
    <row r="47" spans="2:31" ht="13.5" customHeight="1" x14ac:dyDescent="0.15">
      <c r="C47" s="14" t="s">
        <v>78</v>
      </c>
      <c r="D47" s="45">
        <f>+D18</f>
        <v>741564878.04878044</v>
      </c>
      <c r="E47" s="36"/>
      <c r="F47" s="36"/>
      <c r="G47" s="22" t="s">
        <v>67</v>
      </c>
      <c r="H47" s="46">
        <f>D17</f>
        <v>274653.65853658534</v>
      </c>
      <c r="I47" s="36"/>
      <c r="J47" s="36"/>
      <c r="K47" s="22" t="s">
        <v>76</v>
      </c>
      <c r="L47" s="68">
        <f>L34</f>
        <v>710</v>
      </c>
      <c r="M47" s="36"/>
      <c r="N47" s="22" t="s">
        <v>43</v>
      </c>
      <c r="O47" s="70">
        <f>L43</f>
        <v>526.20198981952797</v>
      </c>
      <c r="P47" s="36"/>
      <c r="Q47" s="67" t="s">
        <v>77</v>
      </c>
      <c r="R47" s="36"/>
    </row>
    <row r="48" spans="2:31" x14ac:dyDescent="0.15">
      <c r="C48" s="34" t="s">
        <v>39</v>
      </c>
      <c r="D48" s="71">
        <f>D47+H47*(L47-O47)^2</f>
        <v>10019834721.906954</v>
      </c>
      <c r="E48" s="36"/>
      <c r="F48" s="36"/>
      <c r="G48" s="13" t="s">
        <v>12</v>
      </c>
    </row>
    <row r="49" spans="2:19" ht="13.5" customHeight="1" x14ac:dyDescent="0.15">
      <c r="C49" s="14" t="s">
        <v>79</v>
      </c>
      <c r="D49" s="45">
        <f>+D27</f>
        <v>0</v>
      </c>
      <c r="E49" s="36"/>
      <c r="F49" s="36"/>
      <c r="G49" s="22" t="s">
        <v>67</v>
      </c>
      <c r="H49" s="45">
        <f>D26</f>
        <v>0</v>
      </c>
      <c r="I49" s="36"/>
      <c r="J49" s="36"/>
      <c r="K49" s="22" t="s">
        <v>76</v>
      </c>
      <c r="L49" s="68">
        <f>L38</f>
        <v>710</v>
      </c>
      <c r="M49" s="36"/>
      <c r="N49" s="22" t="s">
        <v>43</v>
      </c>
      <c r="O49" s="70">
        <f>L43</f>
        <v>526.20198981952797</v>
      </c>
      <c r="P49" s="36"/>
      <c r="Q49" s="67" t="s">
        <v>77</v>
      </c>
      <c r="R49" s="36"/>
    </row>
    <row r="50" spans="2:19" x14ac:dyDescent="0.15">
      <c r="C50" s="34" t="s">
        <v>39</v>
      </c>
      <c r="D50" s="71">
        <f>D27+H49*(L49-O49)^2</f>
        <v>0</v>
      </c>
      <c r="E50" s="36"/>
      <c r="F50" s="36"/>
      <c r="G50" s="13" t="s">
        <v>12</v>
      </c>
    </row>
    <row r="52" spans="2:19" ht="15" thickBot="1" x14ac:dyDescent="0.2">
      <c r="B52" s="24" t="s">
        <v>49</v>
      </c>
      <c r="C52" s="25"/>
      <c r="D52" s="25"/>
      <c r="E52" s="25"/>
      <c r="F52" s="25"/>
      <c r="G52" s="25"/>
    </row>
    <row r="53" spans="2:19" ht="13.5" customHeight="1" thickBot="1" x14ac:dyDescent="0.2">
      <c r="C53" s="14" t="s">
        <v>52</v>
      </c>
      <c r="D53" s="75">
        <f>D46+D48+D50</f>
        <v>37723944949.003578</v>
      </c>
      <c r="E53" s="76"/>
      <c r="F53" s="76"/>
      <c r="G53" s="13" t="s">
        <v>12</v>
      </c>
      <c r="J53" s="67" t="s">
        <v>80</v>
      </c>
      <c r="K53" s="36"/>
      <c r="N53" s="14" t="s">
        <v>81</v>
      </c>
      <c r="O53" s="77">
        <f>D53/D9</f>
        <v>1.7683099194845429</v>
      </c>
      <c r="P53" s="78"/>
      <c r="Q53" s="78"/>
      <c r="R53" s="78"/>
      <c r="S53" s="79"/>
    </row>
  </sheetData>
  <mergeCells count="81">
    <mergeCell ref="N3:V3"/>
    <mergeCell ref="O53:S53"/>
    <mergeCell ref="D30:E30"/>
    <mergeCell ref="Y8:Y9"/>
    <mergeCell ref="Q45:R45"/>
    <mergeCell ref="D5:E5"/>
    <mergeCell ref="D14:E14"/>
    <mergeCell ref="D45:F45"/>
    <mergeCell ref="Q47:R47"/>
    <mergeCell ref="H49:J49"/>
    <mergeCell ref="D48:F48"/>
    <mergeCell ref="D21:E21"/>
    <mergeCell ref="O49:P49"/>
    <mergeCell ref="Y6:Y7"/>
    <mergeCell ref="Y10:Y15"/>
    <mergeCell ref="D16:E16"/>
    <mergeCell ref="D26:F26"/>
    <mergeCell ref="D50:F50"/>
    <mergeCell ref="O47:P47"/>
    <mergeCell ref="D12:E12"/>
    <mergeCell ref="D25:E25"/>
    <mergeCell ref="T8:V9"/>
    <mergeCell ref="N8:P9"/>
    <mergeCell ref="H43:J43"/>
    <mergeCell ref="L34:M34"/>
    <mergeCell ref="L49:M49"/>
    <mergeCell ref="L43:N43"/>
    <mergeCell ref="D49:F49"/>
    <mergeCell ref="L47:M47"/>
    <mergeCell ref="H45:J45"/>
    <mergeCell ref="D18:F18"/>
    <mergeCell ref="H47:J47"/>
    <mergeCell ref="K39:M39"/>
    <mergeCell ref="D42:F42"/>
    <mergeCell ref="D35:F35"/>
    <mergeCell ref="B2:AE2"/>
    <mergeCell ref="O45:P45"/>
    <mergeCell ref="D43:F43"/>
    <mergeCell ref="G38:H38"/>
    <mergeCell ref="J7:J15"/>
    <mergeCell ref="AA11:AA15"/>
    <mergeCell ref="H42:J42"/>
    <mergeCell ref="D15:E15"/>
    <mergeCell ref="D31:F31"/>
    <mergeCell ref="D23:E23"/>
    <mergeCell ref="D38:E38"/>
    <mergeCell ref="K35:M35"/>
    <mergeCell ref="K10:K15"/>
    <mergeCell ref="K5:K6"/>
    <mergeCell ref="H31:I31"/>
    <mergeCell ref="D8:F8"/>
    <mergeCell ref="AA7:AA10"/>
    <mergeCell ref="G34:H34"/>
    <mergeCell ref="D7:E7"/>
    <mergeCell ref="L38:M38"/>
    <mergeCell ref="N4:P4"/>
    <mergeCell ref="D24:E24"/>
    <mergeCell ref="T4:V4"/>
    <mergeCell ref="Q7:S15"/>
    <mergeCell ref="I30:J30"/>
    <mergeCell ref="D27:F27"/>
    <mergeCell ref="D34:E34"/>
    <mergeCell ref="K31:M31"/>
    <mergeCell ref="D17:F17"/>
    <mergeCell ref="K8:K9"/>
    <mergeCell ref="H35:I35"/>
    <mergeCell ref="L42:N42"/>
    <mergeCell ref="Q4:S4"/>
    <mergeCell ref="D22:E22"/>
    <mergeCell ref="D53:F53"/>
    <mergeCell ref="D47:F47"/>
    <mergeCell ref="D6:E6"/>
    <mergeCell ref="H39:I39"/>
    <mergeCell ref="D13:E13"/>
    <mergeCell ref="J53:K53"/>
    <mergeCell ref="D9:F9"/>
    <mergeCell ref="D39:F39"/>
    <mergeCell ref="L45:M45"/>
    <mergeCell ref="Q49:R49"/>
    <mergeCell ref="Q42:S42"/>
    <mergeCell ref="D46:F46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T型（単純梁）</vt:lpstr>
      <vt:lpstr>T型（連続梁）</vt:lpstr>
      <vt:lpstr>T型(単純梁_スラブ段差有)</vt:lpstr>
      <vt:lpstr>'T型（単純梁）'!Print_Area</vt:lpstr>
      <vt:lpstr>'T型(単純梁_スラブ段差有)'!Print_Area</vt:lpstr>
      <vt:lpstr>'T型（連続梁）'!Print_Area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YHG15100</dc:creator>
  <cp:lastModifiedBy>菅沼田 直人</cp:lastModifiedBy>
  <cp:lastPrinted>2025-10-17T02:16:25Z</cp:lastPrinted>
  <dcterms:created xsi:type="dcterms:W3CDTF">2016-04-20T04:05:44Z</dcterms:created>
  <dcterms:modified xsi:type="dcterms:W3CDTF">2026-07-12T22:37:17Z</dcterms:modified>
</cp:coreProperties>
</file>