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002\Desktop\"/>
    </mc:Choice>
  </mc:AlternateContent>
  <xr:revisionPtr revIDLastSave="0" documentId="13_ncr:1_{2310DF0D-92ED-4004-BB7E-6C116374DEFF}" xr6:coauthVersionLast="36" xr6:coauthVersionMax="36" xr10:uidLastSave="{00000000-0000-0000-0000-000000000000}"/>
  <bookViews>
    <workbookView xWindow="0" yWindow="0" windowWidth="38400" windowHeight="17370" xr2:uid="{00000000-000D-0000-FFFF-FFFF00000000}"/>
  </bookViews>
  <sheets>
    <sheet name="屋外階段" sheetId="1" r:id="rId1"/>
    <sheet name="EV" sheetId="2" r:id="rId2"/>
    <sheet name="屋外階段+EV" sheetId="3" r:id="rId3"/>
  </sheets>
  <externalReferences>
    <externalReference r:id="rId4"/>
    <externalReference r:id="rId5"/>
  </externalReferences>
  <definedNames>
    <definedName name="D" localSheetId="1">[2]sheet1!$AP$18:$AP$28</definedName>
    <definedName name="D" localSheetId="0">[2]sheet1!$AP$18:$AP$28</definedName>
    <definedName name="D" localSheetId="2">[2]sheet1!$AP$18:$AP$28</definedName>
    <definedName name="D">[1]sheet1!$AP$18:$AP$28</definedName>
    <definedName name="FC" localSheetId="1">EV!$AS$9:$AS$17</definedName>
    <definedName name="FC" localSheetId="0">屋外階段!$AQ$7:$AQ$15</definedName>
    <definedName name="FC" localSheetId="2">'屋外階段+EV'!$AS$14:$AS$22</definedName>
    <definedName name="FC">#REF!</definedName>
    <definedName name="_xlnm.Print_Area" localSheetId="1">EV!$A$1:$AM$58</definedName>
    <definedName name="_xlnm.Print_Area" localSheetId="0">屋外階段!$A$1:$AJ$61</definedName>
    <definedName name="_xlnm.Print_Area" localSheetId="2">'屋外階段+EV'!$A$1:$AM$57</definedName>
    <definedName name="Ｚ" localSheetId="0">#REF!</definedName>
    <definedName name="Ｚ" localSheetId="2">#REF!</definedName>
    <definedName name="Ｚ">#REF!</definedName>
    <definedName name="階段一般階" localSheetId="0">#REF!</definedName>
    <definedName name="階段一般階" localSheetId="2">#REF!</definedName>
    <definedName name="階段一般階">#REF!</definedName>
    <definedName name="壁符号" localSheetId="0">#REF!</definedName>
    <definedName name="壁符号" localSheetId="2">#REF!</definedName>
    <definedName name="壁符号">#REF!</definedName>
  </definedNames>
  <calcPr calcId="191029"/>
</workbook>
</file>

<file path=xl/calcChain.xml><?xml version="1.0" encoding="utf-8"?>
<calcChain xmlns="http://schemas.openxmlformats.org/spreadsheetml/2006/main">
  <c r="V34" i="3" l="1"/>
  <c r="V34" i="2"/>
  <c r="AS58" i="3"/>
  <c r="S54" i="3"/>
  <c r="J54" i="3"/>
  <c r="M52" i="3"/>
  <c r="V54" i="3" s="1"/>
  <c r="L46" i="3"/>
  <c r="AC44" i="3"/>
  <c r="Z40" i="3"/>
  <c r="V40" i="3"/>
  <c r="Z39" i="3"/>
  <c r="V39" i="3"/>
  <c r="AD40" i="3" s="1"/>
  <c r="V42" i="3" s="1"/>
  <c r="AD42" i="3" s="1"/>
  <c r="K45" i="3" s="1"/>
  <c r="U45" i="3" s="1"/>
  <c r="X44" i="3" s="1"/>
  <c r="AJ46" i="3" s="1"/>
  <c r="S32" i="3"/>
  <c r="M34" i="3" s="1"/>
  <c r="Y34" i="3" s="1"/>
  <c r="AG54" i="3" s="1"/>
  <c r="AD20" i="3"/>
  <c r="I10" i="3"/>
  <c r="Z42" i="3" s="1"/>
  <c r="V55" i="2"/>
  <c r="S55" i="2"/>
  <c r="J55" i="2"/>
  <c r="AC55" i="2" s="1"/>
  <c r="M53" i="2"/>
  <c r="L46" i="2"/>
  <c r="AC44" i="2"/>
  <c r="Z42" i="2"/>
  <c r="Z39" i="2"/>
  <c r="V39" i="2"/>
  <c r="AD39" i="2" s="1"/>
  <c r="V42" i="2" s="1"/>
  <c r="AD42" i="2" s="1"/>
  <c r="K45" i="2" s="1"/>
  <c r="U45" i="2" s="1"/>
  <c r="X44" i="2" s="1"/>
  <c r="AJ46" i="2" s="1"/>
  <c r="AG49" i="2" s="1"/>
  <c r="M34" i="2"/>
  <c r="Y34" i="2" s="1"/>
  <c r="AG55" i="2" s="1"/>
  <c r="AD20" i="2"/>
  <c r="O59" i="1"/>
  <c r="H59" i="1"/>
  <c r="K57" i="1"/>
  <c r="R59" i="1" s="1"/>
  <c r="L51" i="1"/>
  <c r="AB49" i="1"/>
  <c r="V44" i="1"/>
  <c r="Q39" i="1"/>
  <c r="J39" i="1"/>
  <c r="T39" i="1" s="1"/>
  <c r="AF55" i="2" l="1"/>
  <c r="AL55" i="2" s="1"/>
  <c r="AG56" i="2"/>
  <c r="AC59" i="1"/>
  <c r="R44" i="1"/>
  <c r="Z44" i="1" s="1"/>
  <c r="R47" i="1" s="1"/>
  <c r="Z47" i="1" s="1"/>
  <c r="K50" i="1" s="1"/>
  <c r="T50" i="1" s="1"/>
  <c r="W49" i="1" s="1"/>
  <c r="AH51" i="1" s="1"/>
  <c r="AC54" i="3"/>
  <c r="AF54" i="3" s="1"/>
  <c r="AL54" i="3" s="1"/>
  <c r="Y59" i="1"/>
  <c r="AB59" i="1" s="1"/>
  <c r="AG55" i="3" l="1"/>
  <c r="AC60" i="1"/>
  <c r="AH59" i="1"/>
</calcChain>
</file>

<file path=xl/sharedStrings.xml><?xml version="1.0" encoding="utf-8"?>
<sst xmlns="http://schemas.openxmlformats.org/spreadsheetml/2006/main" count="390" uniqueCount="102">
  <si>
    <t>屋外階段、EVについて，水平震度1.0とした場合の安全性の確認を行う。</t>
  </si>
  <si>
    <t>FC</t>
  </si>
  <si>
    <t>Lfc</t>
  </si>
  <si>
    <t>Sfc</t>
  </si>
  <si>
    <t>Lfs</t>
  </si>
  <si>
    <t>Sfs</t>
  </si>
  <si>
    <t>Lfa（上）</t>
  </si>
  <si>
    <t>Lfa（下）</t>
  </si>
  <si>
    <t>Sfa（上）</t>
  </si>
  <si>
    <t>Sfa（下）</t>
  </si>
  <si>
    <t>1）</t>
  </si>
  <si>
    <t xml:space="preserve"> 屋外階段</t>
  </si>
  <si>
    <t>地震力は、各階にて本体フレームに伝達する。</t>
  </si>
  <si>
    <t>水平震度1.0時の地震力について検討を行う。</t>
  </si>
  <si>
    <t>地域係数Ｚ＝</t>
  </si>
  <si>
    <t>を考慮する。</t>
  </si>
  <si>
    <t>▽壁芯</t>
  </si>
  <si>
    <t>P</t>
  </si>
  <si>
    <t>Lｆｔ</t>
  </si>
  <si>
    <t>Sｆｔ</t>
  </si>
  <si>
    <t>Lｆs</t>
  </si>
  <si>
    <t>Sｆs</t>
  </si>
  <si>
    <t>Ａ</t>
  </si>
  <si>
    <t>Ｌ</t>
  </si>
  <si>
    <t>D</t>
  </si>
  <si>
    <t>SD295A</t>
  </si>
  <si>
    <t>△手摺芯</t>
  </si>
  <si>
    <t>SD345</t>
  </si>
  <si>
    <t>SD390</t>
  </si>
  <si>
    <t>Fc</t>
  </si>
  <si>
    <t>D10～D16：SD295A</t>
  </si>
  <si>
    <t>D19：SD345</t>
  </si>
  <si>
    <t>SD490</t>
  </si>
  <si>
    <t>①　設計用せん断力の算出</t>
  </si>
  <si>
    <t>設計せん断力　</t>
  </si>
  <si>
    <t>階段</t>
  </si>
  <si>
    <t>Wi</t>
  </si>
  <si>
    <t>＝</t>
  </si>
  <si>
    <t>kN</t>
  </si>
  <si>
    <t>（※ 2-3 雑荷重 参照）</t>
  </si>
  <si>
    <t>C0</t>
  </si>
  <si>
    <t>Z</t>
  </si>
  <si>
    <t>P = Wi×C0×Ｚ = （</t>
  </si>
  <si>
    <t>×</t>
  </si>
  <si>
    <t>=</t>
  </si>
  <si>
    <t>L</t>
  </si>
  <si>
    <t>設計曲げモーメント</t>
  </si>
  <si>
    <t>M1</t>
  </si>
  <si>
    <t>kN・m</t>
  </si>
  <si>
    <t>補強筋間隔（補強芯間距離）</t>
  </si>
  <si>
    <t>補強筋に作用する引張力Ｔ</t>
  </si>
  <si>
    <t>T</t>
  </si>
  <si>
    <t>/</t>
  </si>
  <si>
    <t>必要鉄筋　at</t>
  </si>
  <si>
    <t>at =</t>
  </si>
  <si>
    <t>10 3</t>
  </si>
  <si>
    <t>⇒</t>
  </si>
  <si>
    <t>-</t>
  </si>
  <si>
    <t>ft</t>
  </si>
  <si>
    <t>(</t>
  </si>
  <si>
    <t>検定比</t>
  </si>
  <si>
    <t>)</t>
  </si>
  <si>
    <t>∴　補強筋　3-D19　とする</t>
  </si>
  <si>
    <t>スラブ厚(溝下)</t>
  </si>
  <si>
    <t>B =</t>
  </si>
  <si>
    <t>cm</t>
  </si>
  <si>
    <t>D =</t>
  </si>
  <si>
    <t>N/ｍ㎡</t>
  </si>
  <si>
    <t>fs×b×j  =</t>
  </si>
  <si>
    <t>（</t>
  </si>
  <si>
    <t>10 2</t>
  </si>
  <si>
    <t>10 -3</t>
  </si>
  <si>
    <t>D10～D16：SD295A　D19～D25：SD345</t>
  </si>
  <si>
    <t>▽EV芯</t>
  </si>
  <si>
    <t>EV</t>
  </si>
  <si>
    <t>Fc：</t>
  </si>
  <si>
    <t>fs：</t>
  </si>
  <si>
    <t>WB2</t>
  </si>
  <si>
    <t>（2-3 雑荷重 参照）</t>
  </si>
  <si>
    <t>Co</t>
  </si>
  <si>
    <t>P1＝Wi×C0×Ｚ＝</t>
  </si>
  <si>
    <t>M</t>
  </si>
  <si>
    <t>kNm</t>
  </si>
  <si>
    <t>WB2-WB2</t>
  </si>
  <si>
    <t xml:space="preserve">長期検定比 </t>
  </si>
  <si>
    <t>→</t>
  </si>
  <si>
    <t>・・・OK</t>
  </si>
  <si>
    <t>屋外階段、EVについて、水平震度1.0とした場合の安全性の確認を行う。</t>
  </si>
  <si>
    <t>▽壁階段芯</t>
  </si>
  <si>
    <t>WB１</t>
  </si>
  <si>
    <t>渡り廊下・EV</t>
  </si>
  <si>
    <t>+</t>
  </si>
  <si>
    <t>（3-3　雑荷重：屋外階段・EV重量の算出 参照）</t>
  </si>
  <si>
    <t>WB1-WB2</t>
  </si>
  <si>
    <t>∴　補強筋として、上下主筋に２段筋を追加する（4-D16以上）</t>
  </si>
  <si>
    <t>スラブ厚</t>
  </si>
  <si>
    <t>突出部の水平力伝達の検討</t>
    <phoneticPr fontId="1"/>
  </si>
  <si>
    <t>①　設計用せん断力の算出</t>
    <phoneticPr fontId="1"/>
  </si>
  <si>
    <t>② 曲げの検討</t>
    <phoneticPr fontId="1"/>
  </si>
  <si>
    <t>③ せん断の検討</t>
    <phoneticPr fontId="1"/>
  </si>
  <si>
    <t>2）</t>
    <phoneticPr fontId="1"/>
  </si>
  <si>
    <t xml:space="preserve"> EV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</si>
</sst>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0.000_ "/>
    <numFmt numFmtId="179" formatCode="0.0"/>
    <numFmt numFmtId="180" formatCode="0_ "/>
    <numFmt numFmtId="181" formatCode="0.0_);[Red]\(0.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Meiryo UI"/>
      <family val="3"/>
      <charset val="128"/>
    </font>
    <font>
      <b/>
      <sz val="14"/>
      <color rgb="FFFFFFFF"/>
      <name val="Meiryo UI"/>
      <family val="3"/>
      <charset val="128"/>
    </font>
    <font>
      <sz val="9.5"/>
      <color rgb="FF595959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9"/>
      <color rgb="FF006100"/>
      <name val="Meiryo UI"/>
      <family val="3"/>
      <charset val="128"/>
    </font>
    <font>
      <b/>
      <sz val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EAF2FB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3" fillId="0" borderId="2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horizontal="right"/>
    </xf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/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14" xfId="0" applyFont="1" applyBorder="1" applyAlignment="1"/>
    <xf numFmtId="0" fontId="5" fillId="0" borderId="0" xfId="0" applyFont="1" applyAlignment="1"/>
    <xf numFmtId="0" fontId="1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7" fontId="3" fillId="0" borderId="0" xfId="0" applyNumberFormat="1" applyFont="1" applyAlignment="1"/>
    <xf numFmtId="176" fontId="3" fillId="0" borderId="0" xfId="0" applyNumberFormat="1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/>
    <xf numFmtId="177" fontId="5" fillId="3" borderId="0" xfId="0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0" fillId="0" borderId="14" xfId="0" applyBorder="1" applyAlignment="1"/>
    <xf numFmtId="0" fontId="2" fillId="3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/>
    <xf numFmtId="179" fontId="2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5" borderId="29" xfId="0" applyFont="1" applyFill="1" applyBorder="1" applyAlignment="1">
      <alignment horizontal="left" vertical="center" indent="1"/>
    </xf>
    <xf numFmtId="0" fontId="0" fillId="5" borderId="29" xfId="0" applyFill="1" applyBorder="1" applyAlignment="1"/>
    <xf numFmtId="176" fontId="2" fillId="3" borderId="0" xfId="0" applyNumberFormat="1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1" fontId="2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6" fontId="2" fillId="3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 shrinkToFit="1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4" borderId="29" xfId="0" applyFont="1" applyFill="1" applyBorder="1" applyAlignment="1">
      <alignment horizontal="left" vertical="center" indent="1"/>
    </xf>
    <xf numFmtId="0" fontId="0" fillId="4" borderId="29" xfId="0" applyFill="1" applyBorder="1" applyAlignment="1"/>
    <xf numFmtId="0" fontId="2" fillId="2" borderId="9" xfId="0" applyFont="1" applyFill="1" applyBorder="1" applyAlignment="1">
      <alignment horizontal="center" vertical="center" textRotation="90"/>
    </xf>
    <xf numFmtId="0" fontId="0" fillId="0" borderId="9" xfId="0" applyBorder="1" applyAlignment="1"/>
    <xf numFmtId="0" fontId="5" fillId="3" borderId="0" xfId="0" applyFont="1" applyFill="1" applyAlignment="1">
      <alignment horizontal="center" shrinkToFit="1"/>
    </xf>
    <xf numFmtId="176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shrinkToFit="1"/>
    </xf>
    <xf numFmtId="2" fontId="3" fillId="0" borderId="0" xfId="0" applyNumberFormat="1" applyFont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176" fontId="6" fillId="3" borderId="0" xfId="0" applyNumberFormat="1" applyFont="1" applyFill="1" applyAlignment="1">
      <alignment horizontal="center"/>
    </xf>
    <xf numFmtId="0" fontId="3" fillId="0" borderId="19" xfId="0" applyFont="1" applyBorder="1" applyAlignment="1">
      <alignment horizontal="center" vertical="center" textRotation="90"/>
    </xf>
    <xf numFmtId="0" fontId="0" fillId="0" borderId="18" xfId="0" applyBorder="1" applyAlignment="1"/>
    <xf numFmtId="0" fontId="0" fillId="0" borderId="19" xfId="0" applyBorder="1" applyAlignment="1"/>
    <xf numFmtId="49" fontId="3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shrinkToFit="1"/>
    </xf>
    <xf numFmtId="176" fontId="3" fillId="3" borderId="14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shrinkToFit="1"/>
    </xf>
    <xf numFmtId="181" fontId="3" fillId="3" borderId="0" xfId="0" applyNumberFormat="1" applyFont="1" applyFill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20" xfId="0" applyBorder="1" applyAlignment="1"/>
    <xf numFmtId="0" fontId="0" fillId="0" borderId="21" xfId="0" applyBorder="1" applyAlignment="1"/>
    <xf numFmtId="0" fontId="3" fillId="2" borderId="0" xfId="0" applyFont="1" applyFill="1" applyAlignment="1">
      <alignment horizontal="right" vertical="center"/>
    </xf>
    <xf numFmtId="179" fontId="3" fillId="3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 shrinkToFit="1"/>
    </xf>
    <xf numFmtId="177" fontId="3" fillId="0" borderId="0" xfId="0" applyNumberFormat="1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90"/>
    </xf>
    <xf numFmtId="0" fontId="0" fillId="0" borderId="7" xfId="0" applyBorder="1" applyAlignment="1"/>
    <xf numFmtId="0" fontId="0" fillId="0" borderId="17" xfId="0" applyBorder="1" applyAlignment="1"/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3" fillId="2" borderId="1" xfId="0" applyFont="1" applyFill="1" applyBorder="1" applyAlignment="1">
      <alignment horizontal="center" vertical="center" textRotation="90"/>
    </xf>
    <xf numFmtId="0" fontId="0" fillId="0" borderId="23" xfId="0" applyBorder="1" applyAlignment="1"/>
    <xf numFmtId="0" fontId="3" fillId="0" borderId="20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</cellXfs>
  <cellStyles count="1">
    <cellStyle name="標準" xfId="0" builtinId="0"/>
  </cellStyles>
  <dxfs count="6">
    <dxf>
      <font>
        <b/>
        <color rgb="FF9C0006"/>
        <name val="Meiryo UI"/>
      </font>
      <fill>
        <patternFill patternType="solid">
          <fgColor rgb="FFFFC7CE"/>
        </patternFill>
      </fill>
    </dxf>
    <dxf>
      <font>
        <b/>
        <color rgb="FF006100"/>
        <name val="Meiryo UI"/>
      </font>
      <fill>
        <patternFill patternType="solid">
          <fgColor rgb="FFC6EFCE"/>
        </patternFill>
      </fill>
    </dxf>
    <dxf>
      <font>
        <b/>
        <color rgb="FF9C0006"/>
        <name val="Meiryo UI"/>
      </font>
      <fill>
        <patternFill patternType="solid">
          <fgColor rgb="FFFFC7CE"/>
        </patternFill>
      </fill>
    </dxf>
    <dxf>
      <font>
        <b/>
        <color rgb="FF006100"/>
        <name val="Meiryo UI"/>
      </font>
      <fill>
        <patternFill patternType="solid">
          <fgColor rgb="FFC6EFCE"/>
        </patternFill>
      </fill>
    </dxf>
    <dxf>
      <font>
        <b/>
        <color rgb="FF9C0006"/>
        <name val="Meiryo UI"/>
      </font>
      <fill>
        <patternFill patternType="solid">
          <fgColor rgb="FFFFC7CE"/>
        </patternFill>
      </fill>
    </dxf>
    <dxf>
      <font>
        <b/>
        <color rgb="FF006100"/>
        <name val="Meiryo UI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hgfsv04\&#21508;&#37096;&#23554;&#29992;\&#35373;&#35336;\&#27083;&#36896;\002_&#23455;&#26045;&#29289;&#20214;&#12501;&#12457;&#12523;&#12480;&#12540;\2021\211023_YJ-M&#21517;&#26481;&#21306;&#34276;&#26862;&#35199;&#30010;&#65288;&#23713;&#26412;&#12539;&#20161;&#37326;&#65289;\03_&#23455;&#26045;&#35373;&#35336;\01_&#27083;&#36896;&#35336;&#31639;&#26360;\01_S&#26847;\&#167;6.&#12381;&#12398;&#20182;&#12398;&#35373;&#35336;\09.1&#12473;&#12522;&#12483;&#12488;&#22721;&#38754;&#22806;&#22721;&#12398;&#26908;&#35342;&#65288;&#12523;&#23460;&#3521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server\&#20316;&#26989;&#12501;&#12457;&#12523;&#12480;\03&#29289;&#20214;&#65288;&#30906;&#35469;&#30003;&#35531;&#20013;&#65289;\13-051%20%20&#40575;&#20816;&#23798;&#24066;&#26494;&#21407;&#30010;&#65288;HSR&#65289;\03.&#35336;&#31639;&#26360;\&#12456;&#12463;&#12475;&#12523;&#12539;&#12527;&#12540;&#12489;&#12394;&#12393;\09.1&#12473;&#12522;&#12483;&#12488;&#22721;&#38754;&#22806;&#22721;&#12398;&#26908;&#35342;&#65288;&#12523;&#23460;&#3521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AP18">
            <v>10</v>
          </cell>
        </row>
        <row r="19">
          <cell r="AP19">
            <v>13</v>
          </cell>
        </row>
        <row r="20">
          <cell r="AP20">
            <v>16</v>
          </cell>
        </row>
        <row r="21">
          <cell r="AP21">
            <v>19</v>
          </cell>
        </row>
        <row r="22">
          <cell r="AP22">
            <v>22</v>
          </cell>
        </row>
        <row r="23">
          <cell r="AP23">
            <v>25</v>
          </cell>
        </row>
        <row r="24">
          <cell r="AP24">
            <v>29</v>
          </cell>
        </row>
        <row r="25">
          <cell r="AP25">
            <v>32</v>
          </cell>
        </row>
        <row r="26">
          <cell r="AP26">
            <v>35</v>
          </cell>
        </row>
        <row r="27">
          <cell r="AP27">
            <v>38</v>
          </cell>
        </row>
        <row r="28">
          <cell r="AP28">
            <v>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AP18">
            <v>10</v>
          </cell>
        </row>
        <row r="19">
          <cell r="AP19">
            <v>13</v>
          </cell>
        </row>
        <row r="20">
          <cell r="AP20">
            <v>16</v>
          </cell>
        </row>
        <row r="21">
          <cell r="AP21">
            <v>19</v>
          </cell>
        </row>
        <row r="22">
          <cell r="AP22">
            <v>22</v>
          </cell>
        </row>
        <row r="23">
          <cell r="AP23">
            <v>25</v>
          </cell>
        </row>
        <row r="24">
          <cell r="AP24">
            <v>29</v>
          </cell>
        </row>
        <row r="25">
          <cell r="AP25">
            <v>32</v>
          </cell>
        </row>
        <row r="26">
          <cell r="AP26">
            <v>35</v>
          </cell>
        </row>
        <row r="27">
          <cell r="AP27">
            <v>38</v>
          </cell>
        </row>
        <row r="28">
          <cell r="AP28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2"/>
  <sheetViews>
    <sheetView showGridLines="0" tabSelected="1" view="pageBreakPreview" zoomScale="85" zoomScaleNormal="100" zoomScaleSheetLayoutView="85" workbookViewId="0">
      <selection activeCell="AU46" sqref="AU46"/>
    </sheetView>
  </sheetViews>
  <sheetFormatPr defaultColWidth="2.5" defaultRowHeight="12" customHeight="1" x14ac:dyDescent="0.15"/>
  <cols>
    <col min="1" max="41" width="2.5" style="40" customWidth="1"/>
    <col min="42" max="43" width="3.75" style="40" bestFit="1" customWidth="1"/>
    <col min="44" max="44" width="7.5" style="40" bestFit="1" customWidth="1"/>
    <col min="45" max="45" width="4.875" style="40" bestFit="1" customWidth="1"/>
    <col min="46" max="46" width="5.25" style="40" bestFit="1" customWidth="1"/>
    <col min="47" max="47" width="6.125" style="40" bestFit="1" customWidth="1"/>
    <col min="48" max="49" width="7.25" style="40" bestFit="1" customWidth="1"/>
    <col min="50" max="51" width="7.125" style="40" bestFit="1" customWidth="1"/>
    <col min="52" max="52" width="2.5" style="40" customWidth="1"/>
    <col min="53" max="16384" width="2.5" style="40"/>
  </cols>
  <sheetData>
    <row r="1" spans="1:53" s="45" customFormat="1" ht="9.75" customHeight="1" x14ac:dyDescent="0.15">
      <c r="A1" s="39"/>
    </row>
    <row r="2" spans="1:53" s="45" customFormat="1" ht="27.95" customHeight="1" x14ac:dyDescent="0.15">
      <c r="A2" s="33"/>
      <c r="B2" s="113" t="s">
        <v>96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</row>
    <row r="3" spans="1:53" s="45" customFormat="1" ht="12" customHeight="1" x14ac:dyDescent="0.15">
      <c r="AQ3" s="30" t="s">
        <v>72</v>
      </c>
      <c r="AR3" s="30"/>
      <c r="AS3" s="30"/>
      <c r="AT3" s="30"/>
      <c r="AU3" s="30"/>
      <c r="AV3" s="30"/>
    </row>
    <row r="4" spans="1:53" s="45" customFormat="1" ht="12" customHeight="1" x14ac:dyDescent="0.15"/>
    <row r="5" spans="1:53" ht="12" customHeight="1" x14ac:dyDescent="0.15">
      <c r="A5" s="45"/>
      <c r="B5" s="69" t="s">
        <v>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30"/>
      <c r="AL5" s="30"/>
      <c r="AM5" s="30"/>
    </row>
    <row r="6" spans="1:53" ht="12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30"/>
      <c r="AL6" s="30"/>
      <c r="AM6" s="30"/>
      <c r="AP6" s="161"/>
      <c r="AQ6" s="161" t="s">
        <v>1</v>
      </c>
      <c r="AR6" s="161" t="s">
        <v>2</v>
      </c>
      <c r="AS6" s="161" t="s">
        <v>3</v>
      </c>
      <c r="AT6" s="161" t="s">
        <v>4</v>
      </c>
      <c r="AU6" s="161" t="s">
        <v>5</v>
      </c>
      <c r="AV6" s="161" t="s">
        <v>6</v>
      </c>
      <c r="AW6" s="161" t="s">
        <v>7</v>
      </c>
      <c r="AX6" s="161" t="s">
        <v>8</v>
      </c>
      <c r="AY6" s="161" t="s">
        <v>9</v>
      </c>
      <c r="AZ6" s="45"/>
      <c r="BA6" s="45"/>
    </row>
    <row r="7" spans="1:53" ht="12" customHeight="1" x14ac:dyDescent="0.15">
      <c r="A7" s="45"/>
      <c r="B7" s="45" t="s">
        <v>10</v>
      </c>
      <c r="C7" s="45" t="s">
        <v>11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30"/>
      <c r="AL7" s="30"/>
      <c r="AM7" s="30"/>
      <c r="AN7" s="30"/>
      <c r="AP7" s="53" t="s">
        <v>1</v>
      </c>
      <c r="AQ7" s="53">
        <v>21</v>
      </c>
      <c r="AR7" s="53">
        <v>7</v>
      </c>
      <c r="AS7" s="53">
        <v>14</v>
      </c>
      <c r="AT7" s="53">
        <v>0.7</v>
      </c>
      <c r="AU7" s="53">
        <v>1.05</v>
      </c>
      <c r="AV7" s="53">
        <v>1.4</v>
      </c>
      <c r="AW7" s="53">
        <v>2.1</v>
      </c>
      <c r="AX7" s="53">
        <v>2.1</v>
      </c>
      <c r="AY7" s="53">
        <v>3.15</v>
      </c>
      <c r="AZ7" s="45"/>
      <c r="BA7" s="45"/>
    </row>
    <row r="8" spans="1:53" s="45" customFormat="1" ht="12" customHeight="1" x14ac:dyDescent="0.15">
      <c r="AK8" s="30"/>
      <c r="AL8" s="30"/>
      <c r="AM8" s="30"/>
      <c r="AN8" s="30"/>
      <c r="AP8" s="53" t="s">
        <v>1</v>
      </c>
      <c r="AQ8" s="53">
        <v>24</v>
      </c>
      <c r="AR8" s="53">
        <v>8</v>
      </c>
      <c r="AS8" s="53">
        <v>16</v>
      </c>
      <c r="AT8" s="53">
        <v>0.73</v>
      </c>
      <c r="AU8" s="53">
        <v>1.095</v>
      </c>
      <c r="AV8" s="53">
        <v>1.54</v>
      </c>
      <c r="AW8" s="53">
        <v>2.31</v>
      </c>
      <c r="AX8" s="53">
        <v>2.31</v>
      </c>
      <c r="AY8" s="53">
        <v>3.4649999999999999</v>
      </c>
    </row>
    <row r="9" spans="1:53" s="45" customFormat="1" ht="12" customHeight="1" x14ac:dyDescent="0.15">
      <c r="C9" s="45" t="s">
        <v>12</v>
      </c>
      <c r="AK9" s="30"/>
      <c r="AL9" s="30"/>
      <c r="AM9" s="30"/>
      <c r="AN9" s="30"/>
      <c r="AP9" s="53" t="s">
        <v>1</v>
      </c>
      <c r="AQ9" s="53">
        <v>27</v>
      </c>
      <c r="AR9" s="53">
        <v>9</v>
      </c>
      <c r="AS9" s="53">
        <v>18</v>
      </c>
      <c r="AT9" s="53">
        <v>0.76</v>
      </c>
      <c r="AU9" s="53">
        <v>1.1399999999999999</v>
      </c>
      <c r="AV9" s="53">
        <v>1.62</v>
      </c>
      <c r="AW9" s="53">
        <v>2.4300000000000002</v>
      </c>
      <c r="AX9" s="53">
        <v>2.4300000000000002</v>
      </c>
      <c r="AY9" s="53">
        <v>3.645</v>
      </c>
    </row>
    <row r="10" spans="1:53" ht="12" customHeight="1" x14ac:dyDescent="0.15">
      <c r="A10" s="45"/>
      <c r="B10" s="45"/>
      <c r="C10" s="45" t="s">
        <v>13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 t="s">
        <v>14</v>
      </c>
      <c r="S10" s="45"/>
      <c r="T10" s="45"/>
      <c r="U10" s="45"/>
      <c r="V10" s="100">
        <v>1</v>
      </c>
      <c r="W10" s="84"/>
      <c r="X10" s="45" t="s">
        <v>15</v>
      </c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30"/>
      <c r="AL10" s="30"/>
      <c r="AM10" s="30"/>
      <c r="AN10" s="30"/>
      <c r="AP10" s="53" t="s">
        <v>1</v>
      </c>
      <c r="AQ10" s="53">
        <v>30</v>
      </c>
      <c r="AR10" s="53">
        <v>10</v>
      </c>
      <c r="AS10" s="53">
        <v>20</v>
      </c>
      <c r="AT10" s="53">
        <v>0.79</v>
      </c>
      <c r="AU10" s="53">
        <v>1.1850000000000001</v>
      </c>
      <c r="AV10" s="53">
        <v>1.7</v>
      </c>
      <c r="AW10" s="53">
        <v>2.5499999999999998</v>
      </c>
      <c r="AX10" s="53">
        <v>2.5499999999999998</v>
      </c>
      <c r="AY10" s="53">
        <v>3.8250000000000002</v>
      </c>
      <c r="AZ10" s="45"/>
      <c r="BA10" s="45"/>
    </row>
    <row r="11" spans="1:53" ht="12" customHeight="1" x14ac:dyDescent="0.15">
      <c r="A11" s="45"/>
      <c r="B11" s="45"/>
      <c r="M11" s="45"/>
      <c r="N11" s="45"/>
      <c r="O11" s="45"/>
      <c r="P11" s="45"/>
      <c r="Q11" s="45"/>
      <c r="R11" s="45"/>
      <c r="AD11" s="45"/>
      <c r="AE11" s="45"/>
      <c r="AF11" s="45"/>
      <c r="AG11" s="45"/>
      <c r="AH11" s="45"/>
      <c r="AI11" s="45"/>
      <c r="AJ11" s="45"/>
      <c r="AK11" s="30"/>
      <c r="AL11" s="30"/>
      <c r="AM11" s="30"/>
      <c r="AN11" s="30"/>
      <c r="AP11" s="53" t="s">
        <v>1</v>
      </c>
      <c r="AQ11" s="53">
        <v>33</v>
      </c>
      <c r="AR11" s="53">
        <v>11</v>
      </c>
      <c r="AS11" s="53">
        <v>22</v>
      </c>
      <c r="AT11" s="53">
        <v>0.82</v>
      </c>
      <c r="AU11" s="53">
        <v>1.23</v>
      </c>
      <c r="AV11" s="53">
        <v>1.78</v>
      </c>
      <c r="AW11" s="53">
        <v>2.67</v>
      </c>
      <c r="AX11" s="53">
        <v>2.67</v>
      </c>
      <c r="AY11" s="53">
        <v>4.0049999999999999</v>
      </c>
      <c r="AZ11" s="45"/>
      <c r="BA11" s="45"/>
    </row>
    <row r="12" spans="1:53" ht="12" customHeight="1" x14ac:dyDescent="0.15">
      <c r="C12" s="45"/>
      <c r="D12" s="64"/>
      <c r="E12" s="64"/>
      <c r="F12" s="64"/>
      <c r="G12" s="64"/>
      <c r="H12" s="89">
        <v>2350</v>
      </c>
      <c r="I12" s="84"/>
      <c r="J12" s="84"/>
      <c r="K12" s="84"/>
      <c r="L12" s="84"/>
      <c r="M12" s="45"/>
      <c r="N12" s="45"/>
      <c r="O12" s="45"/>
      <c r="P12" s="45"/>
      <c r="AE12" s="45"/>
      <c r="AF12" s="45"/>
      <c r="AG12" s="45"/>
      <c r="AH12" s="45"/>
      <c r="AI12" s="45"/>
      <c r="AJ12" s="45"/>
      <c r="AK12" s="30"/>
      <c r="AL12" s="30"/>
      <c r="AM12" s="30"/>
      <c r="AN12" s="30"/>
      <c r="AP12" s="53" t="s">
        <v>1</v>
      </c>
      <c r="AQ12" s="53">
        <v>36</v>
      </c>
      <c r="AR12" s="53">
        <v>12</v>
      </c>
      <c r="AS12" s="53">
        <v>24</v>
      </c>
      <c r="AT12" s="53">
        <v>0.85</v>
      </c>
      <c r="AU12" s="53">
        <v>1.2749999999999999</v>
      </c>
      <c r="AV12" s="53">
        <v>1.86</v>
      </c>
      <c r="AW12" s="53">
        <v>2.79</v>
      </c>
      <c r="AX12" s="53">
        <v>2.79</v>
      </c>
      <c r="AY12" s="53">
        <v>4.1849999999999996</v>
      </c>
      <c r="AZ12" s="45"/>
      <c r="BA12" s="45"/>
    </row>
    <row r="13" spans="1:53" ht="12" customHeight="1" x14ac:dyDescent="0.15">
      <c r="C13" s="45"/>
      <c r="D13" s="64"/>
      <c r="E13" s="64"/>
      <c r="F13" s="64"/>
      <c r="G13" s="64"/>
      <c r="H13" s="41"/>
      <c r="I13" s="42"/>
      <c r="J13" s="42"/>
      <c r="K13" s="42"/>
      <c r="L13" s="43"/>
      <c r="M13" s="45"/>
      <c r="N13" s="45"/>
      <c r="O13" s="45"/>
      <c r="P13" s="45"/>
      <c r="AE13" s="45"/>
      <c r="AF13" s="45"/>
      <c r="AG13" s="45"/>
      <c r="AH13" s="45"/>
      <c r="AI13" s="45"/>
      <c r="AJ13" s="45"/>
      <c r="AK13" s="30"/>
      <c r="AL13" s="30"/>
      <c r="AM13" s="30"/>
      <c r="AN13" s="30"/>
      <c r="AP13" s="53" t="s">
        <v>1</v>
      </c>
      <c r="AQ13" s="53">
        <v>39</v>
      </c>
      <c r="AR13" s="53">
        <v>13</v>
      </c>
      <c r="AS13" s="53">
        <v>26</v>
      </c>
      <c r="AT13" s="53">
        <v>0.88</v>
      </c>
      <c r="AU13" s="53">
        <v>1.32</v>
      </c>
      <c r="AV13" s="53">
        <v>1.94</v>
      </c>
      <c r="AW13" s="53">
        <v>2.91</v>
      </c>
      <c r="AX13" s="53">
        <v>2.91</v>
      </c>
      <c r="AY13" s="53">
        <v>4.3650000000000002</v>
      </c>
      <c r="AZ13" s="45"/>
      <c r="BA13" s="45"/>
    </row>
    <row r="14" spans="1:53" ht="12" customHeight="1" x14ac:dyDescent="0.15">
      <c r="C14" s="45"/>
      <c r="D14" s="64"/>
      <c r="E14" s="64"/>
      <c r="F14" s="64"/>
      <c r="G14" s="64"/>
      <c r="H14" s="45"/>
      <c r="I14" s="45"/>
      <c r="J14" s="45"/>
      <c r="K14" s="45"/>
      <c r="L14" s="45"/>
      <c r="M14" s="45"/>
      <c r="N14" s="45"/>
      <c r="O14" s="45"/>
      <c r="P14" s="45"/>
      <c r="AE14" s="45"/>
      <c r="AF14" s="45"/>
      <c r="AG14" s="45"/>
      <c r="AH14" s="45"/>
      <c r="AI14" s="45"/>
      <c r="AJ14" s="45"/>
      <c r="AK14" s="30"/>
      <c r="AL14" s="30"/>
      <c r="AM14" s="30"/>
      <c r="AN14" s="30"/>
      <c r="AP14" s="53" t="s">
        <v>1</v>
      </c>
      <c r="AQ14" s="53"/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45"/>
      <c r="BA14" s="45"/>
    </row>
    <row r="15" spans="1:53" ht="12" customHeight="1" x14ac:dyDescent="0.15">
      <c r="C15" s="45"/>
      <c r="D15" s="64"/>
      <c r="E15" s="64"/>
      <c r="F15" s="64"/>
      <c r="G15" s="64"/>
      <c r="H15" s="41"/>
      <c r="I15" s="42"/>
      <c r="J15" s="42"/>
      <c r="K15" s="42"/>
      <c r="L15" s="43"/>
      <c r="M15" s="45"/>
      <c r="N15" s="45"/>
      <c r="O15" s="45"/>
      <c r="P15" s="45"/>
      <c r="AE15" s="45"/>
      <c r="AF15" s="45"/>
      <c r="AG15" s="45"/>
      <c r="AH15" s="45"/>
      <c r="AI15" s="45"/>
      <c r="AJ15" s="45"/>
      <c r="AK15" s="30"/>
      <c r="AL15" s="30"/>
      <c r="AM15" s="30"/>
      <c r="AN15" s="30"/>
      <c r="AP15" s="53" t="s">
        <v>1</v>
      </c>
      <c r="AQ15" s="53"/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45"/>
      <c r="BA15" s="45"/>
    </row>
    <row r="16" spans="1:53" ht="12" customHeight="1" x14ac:dyDescent="0.15">
      <c r="C16" s="45"/>
      <c r="D16" s="64"/>
      <c r="E16" s="64"/>
      <c r="F16" s="64"/>
      <c r="G16" s="64"/>
      <c r="H16" s="44"/>
      <c r="I16" s="45"/>
      <c r="J16" s="45"/>
      <c r="K16" s="45"/>
      <c r="L16" s="46"/>
      <c r="M16" s="45"/>
      <c r="N16" s="45"/>
      <c r="O16" s="45"/>
      <c r="P16" s="45"/>
      <c r="AE16" s="45"/>
      <c r="AF16" s="45"/>
      <c r="AG16" s="45"/>
      <c r="AH16" s="45"/>
      <c r="AI16" s="45"/>
      <c r="AJ16" s="45"/>
      <c r="AK16" s="30"/>
      <c r="AL16" s="30"/>
      <c r="AM16" s="30"/>
      <c r="AN16" s="30"/>
    </row>
    <row r="17" spans="2:53" ht="12" customHeight="1" x14ac:dyDescent="0.15">
      <c r="C17" s="45"/>
      <c r="D17" s="64"/>
      <c r="E17" s="64"/>
      <c r="F17" s="64"/>
      <c r="G17" s="64"/>
      <c r="H17" s="44"/>
      <c r="I17" s="45"/>
      <c r="J17" s="47"/>
      <c r="K17" s="45"/>
      <c r="L17" s="46"/>
      <c r="M17" s="45"/>
      <c r="N17" s="45"/>
      <c r="O17" s="45"/>
      <c r="P17" s="45"/>
      <c r="AE17" s="45"/>
      <c r="AF17" s="45"/>
      <c r="AG17" s="45"/>
      <c r="AH17" s="45"/>
      <c r="AI17" s="45"/>
      <c r="AJ17" s="45"/>
      <c r="AK17" s="30"/>
      <c r="AL17" s="30"/>
      <c r="AM17" s="30"/>
      <c r="AN17" s="30"/>
    </row>
    <row r="18" spans="2:53" ht="12" customHeight="1" x14ac:dyDescent="0.15">
      <c r="C18" s="48" t="s">
        <v>16</v>
      </c>
      <c r="D18" s="49"/>
      <c r="E18" s="64"/>
      <c r="F18" s="64" t="s">
        <v>17</v>
      </c>
      <c r="G18" s="64"/>
      <c r="H18" s="44"/>
      <c r="I18" s="45"/>
      <c r="J18" s="50"/>
      <c r="K18" s="45"/>
      <c r="L18" s="46"/>
      <c r="M18" s="45"/>
      <c r="N18" s="45"/>
      <c r="O18" s="45"/>
      <c r="P18" s="45"/>
      <c r="AE18" s="45"/>
      <c r="AF18" s="45"/>
      <c r="AG18" s="45"/>
      <c r="AH18" s="45"/>
      <c r="AI18" s="45"/>
      <c r="AJ18" s="45"/>
      <c r="AK18" s="30"/>
      <c r="AL18" s="30"/>
      <c r="AM18" s="30"/>
      <c r="AN18" s="30"/>
      <c r="AO18" s="30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spans="2:53" s="45" customFormat="1" ht="12" customHeight="1" x14ac:dyDescent="0.15">
      <c r="D19" s="115">
        <v>2025</v>
      </c>
      <c r="E19" s="51"/>
      <c r="F19" s="64"/>
      <c r="G19" s="64"/>
      <c r="H19" s="44"/>
      <c r="J19" s="50"/>
      <c r="L19" s="46"/>
      <c r="AK19" s="30"/>
      <c r="AL19" s="30"/>
      <c r="AM19" s="30"/>
      <c r="AP19" s="163"/>
      <c r="AQ19" s="52"/>
      <c r="AR19" s="53"/>
      <c r="AS19" s="162" t="s">
        <v>18</v>
      </c>
      <c r="AT19" s="162" t="s">
        <v>19</v>
      </c>
      <c r="AU19" s="162" t="s">
        <v>20</v>
      </c>
      <c r="AV19" s="162" t="s">
        <v>21</v>
      </c>
      <c r="AW19" s="162" t="s">
        <v>22</v>
      </c>
      <c r="AX19" s="162" t="s">
        <v>23</v>
      </c>
    </row>
    <row r="20" spans="2:53" s="45" customFormat="1" ht="12" customHeight="1" x14ac:dyDescent="0.25">
      <c r="D20" s="91"/>
      <c r="E20" s="54"/>
      <c r="F20" s="64"/>
      <c r="G20" s="64"/>
      <c r="H20" s="44"/>
      <c r="J20" s="55"/>
      <c r="L20" s="46"/>
      <c r="AK20" s="30"/>
      <c r="AL20" s="30"/>
      <c r="AM20" s="30"/>
      <c r="AN20" s="30"/>
      <c r="AO20" s="30"/>
      <c r="AP20" s="56" t="s">
        <v>24</v>
      </c>
      <c r="AQ20" s="57">
        <v>10</v>
      </c>
      <c r="AR20" s="53" t="s">
        <v>25</v>
      </c>
      <c r="AS20" s="53">
        <v>195</v>
      </c>
      <c r="AT20" s="53">
        <v>295</v>
      </c>
      <c r="AU20" s="53">
        <v>195</v>
      </c>
      <c r="AV20" s="53">
        <v>295</v>
      </c>
      <c r="AW20" s="53">
        <v>71</v>
      </c>
      <c r="AX20" s="53">
        <v>3</v>
      </c>
      <c r="AY20" s="40"/>
      <c r="AZ20" s="40"/>
      <c r="BA20" s="40"/>
    </row>
    <row r="21" spans="2:53" ht="12" customHeight="1" x14ac:dyDescent="0.25">
      <c r="C21" s="45"/>
      <c r="D21" s="84"/>
      <c r="E21" s="54"/>
      <c r="F21" s="64"/>
      <c r="G21" s="64"/>
      <c r="H21" s="44"/>
      <c r="I21" s="45"/>
      <c r="J21" s="45"/>
      <c r="K21" s="45"/>
      <c r="L21" s="46"/>
      <c r="M21" s="45"/>
      <c r="N21" s="45"/>
      <c r="O21" s="45"/>
      <c r="P21" s="45"/>
      <c r="AE21" s="45"/>
      <c r="AF21" s="45"/>
      <c r="AG21" s="45"/>
      <c r="AH21" s="45"/>
      <c r="AI21" s="45"/>
      <c r="AJ21" s="45"/>
      <c r="AK21" s="30"/>
      <c r="AL21" s="30"/>
      <c r="AM21" s="30"/>
      <c r="AN21" s="30"/>
      <c r="AO21" s="30"/>
      <c r="AP21" s="56" t="s">
        <v>24</v>
      </c>
      <c r="AQ21" s="70">
        <v>13</v>
      </c>
      <c r="AR21" s="53" t="s">
        <v>25</v>
      </c>
      <c r="AS21" s="53">
        <v>195</v>
      </c>
      <c r="AT21" s="53">
        <v>295</v>
      </c>
      <c r="AU21" s="53">
        <v>195</v>
      </c>
      <c r="AV21" s="53">
        <v>295</v>
      </c>
      <c r="AW21" s="53">
        <v>127</v>
      </c>
      <c r="AX21" s="53">
        <v>4</v>
      </c>
      <c r="AY21" s="45"/>
      <c r="AZ21" s="45"/>
      <c r="BA21" s="45"/>
    </row>
    <row r="22" spans="2:53" s="45" customFormat="1" ht="12" customHeight="1" x14ac:dyDescent="0.25">
      <c r="C22" s="58"/>
      <c r="D22" s="116"/>
      <c r="E22" s="59"/>
      <c r="F22" s="64"/>
      <c r="G22" s="65"/>
      <c r="H22" s="44"/>
      <c r="L22" s="46"/>
      <c r="M22" s="60"/>
      <c r="N22" s="60"/>
      <c r="AK22" s="30"/>
      <c r="AL22" s="30"/>
      <c r="AM22" s="30"/>
      <c r="AN22" s="30"/>
      <c r="AO22" s="30"/>
      <c r="AP22" s="56" t="s">
        <v>24</v>
      </c>
      <c r="AQ22" s="70">
        <v>16</v>
      </c>
      <c r="AR22" s="53" t="s">
        <v>25</v>
      </c>
      <c r="AS22" s="53">
        <v>195</v>
      </c>
      <c r="AT22" s="53">
        <v>295</v>
      </c>
      <c r="AU22" s="53">
        <v>195</v>
      </c>
      <c r="AV22" s="53">
        <v>295</v>
      </c>
      <c r="AW22" s="53">
        <v>199</v>
      </c>
      <c r="AX22" s="53">
        <v>5</v>
      </c>
    </row>
    <row r="23" spans="2:53" s="45" customFormat="1" ht="12" customHeight="1" x14ac:dyDescent="0.25">
      <c r="C23" s="45" t="s">
        <v>26</v>
      </c>
      <c r="D23" s="64"/>
      <c r="E23" s="64"/>
      <c r="F23" s="64"/>
      <c r="G23" s="64"/>
      <c r="AK23" s="30"/>
      <c r="AL23" s="30"/>
      <c r="AM23" s="30"/>
      <c r="AN23" s="30"/>
      <c r="AO23" s="30"/>
      <c r="AP23" s="56" t="s">
        <v>24</v>
      </c>
      <c r="AQ23" s="70">
        <v>19</v>
      </c>
      <c r="AR23" s="53" t="s">
        <v>27</v>
      </c>
      <c r="AS23" s="53">
        <v>215</v>
      </c>
      <c r="AT23" s="53">
        <v>345</v>
      </c>
      <c r="AU23" s="53">
        <v>195</v>
      </c>
      <c r="AV23" s="53">
        <v>345</v>
      </c>
      <c r="AW23" s="53">
        <v>287</v>
      </c>
      <c r="AX23" s="53">
        <v>6</v>
      </c>
    </row>
    <row r="24" spans="2:53" s="45" customFormat="1" ht="12" customHeight="1" x14ac:dyDescent="0.25">
      <c r="D24" s="64"/>
      <c r="E24" s="64"/>
      <c r="F24" s="64"/>
      <c r="G24" s="64"/>
      <c r="AK24" s="30"/>
      <c r="AL24" s="30"/>
      <c r="AM24" s="30"/>
      <c r="AN24" s="30"/>
      <c r="AO24" s="30"/>
      <c r="AP24" s="56" t="s">
        <v>24</v>
      </c>
      <c r="AQ24" s="70">
        <v>22</v>
      </c>
      <c r="AR24" s="53" t="s">
        <v>27</v>
      </c>
      <c r="AS24" s="61">
        <v>215</v>
      </c>
      <c r="AT24" s="53">
        <v>345</v>
      </c>
      <c r="AU24" s="53">
        <v>195</v>
      </c>
      <c r="AV24" s="53">
        <v>345</v>
      </c>
      <c r="AW24" s="53">
        <v>387</v>
      </c>
      <c r="AX24" s="53">
        <v>7</v>
      </c>
    </row>
    <row r="25" spans="2:53" s="45" customFormat="1" ht="12" customHeight="1" x14ac:dyDescent="0.25">
      <c r="D25" s="64"/>
      <c r="E25" s="64"/>
      <c r="F25" s="64"/>
      <c r="G25" s="65"/>
      <c r="H25" s="60"/>
      <c r="I25" s="60"/>
      <c r="J25" s="60"/>
      <c r="K25" s="60"/>
      <c r="L25" s="60"/>
      <c r="M25" s="60"/>
      <c r="N25" s="60"/>
      <c r="AK25" s="30"/>
      <c r="AL25" s="30"/>
      <c r="AM25" s="30"/>
      <c r="AN25" s="30"/>
      <c r="AO25" s="30"/>
      <c r="AP25" s="56" t="s">
        <v>24</v>
      </c>
      <c r="AQ25" s="70">
        <v>25</v>
      </c>
      <c r="AR25" s="53" t="s">
        <v>27</v>
      </c>
      <c r="AS25" s="61">
        <v>215</v>
      </c>
      <c r="AT25" s="53">
        <v>345</v>
      </c>
      <c r="AU25" s="53">
        <v>195</v>
      </c>
      <c r="AV25" s="53">
        <v>345</v>
      </c>
      <c r="AW25" s="53">
        <v>507</v>
      </c>
      <c r="AX25" s="53">
        <v>8</v>
      </c>
    </row>
    <row r="26" spans="2:53" s="45" customFormat="1" ht="12" customHeight="1" x14ac:dyDescent="0.25">
      <c r="D26" s="64"/>
      <c r="E26" s="64"/>
      <c r="F26" s="64"/>
      <c r="G26" s="64"/>
      <c r="AK26" s="30"/>
      <c r="AL26" s="30"/>
      <c r="AM26" s="30"/>
      <c r="AN26" s="30"/>
      <c r="AO26" s="30"/>
      <c r="AP26" s="56" t="s">
        <v>24</v>
      </c>
      <c r="AQ26" s="57">
        <v>29</v>
      </c>
      <c r="AR26" s="53" t="s">
        <v>28</v>
      </c>
      <c r="AS26" s="61">
        <v>195</v>
      </c>
      <c r="AT26" s="53">
        <v>390</v>
      </c>
      <c r="AU26" s="53">
        <v>195</v>
      </c>
      <c r="AV26" s="53">
        <v>390</v>
      </c>
      <c r="AW26" s="53">
        <v>642</v>
      </c>
      <c r="AX26" s="53">
        <v>9</v>
      </c>
    </row>
    <row r="27" spans="2:53" s="45" customFormat="1" ht="12" customHeight="1" x14ac:dyDescent="0.25">
      <c r="D27" s="64"/>
      <c r="E27" s="64"/>
      <c r="F27" s="64"/>
      <c r="G27" s="64"/>
      <c r="AK27" s="30"/>
      <c r="AL27" s="30"/>
      <c r="AM27" s="30"/>
      <c r="AN27" s="30"/>
      <c r="AO27" s="30"/>
      <c r="AP27" s="56" t="s">
        <v>24</v>
      </c>
      <c r="AQ27" s="57">
        <v>32</v>
      </c>
      <c r="AR27" s="53" t="s">
        <v>28</v>
      </c>
      <c r="AS27" s="61">
        <v>195</v>
      </c>
      <c r="AT27" s="53">
        <v>390</v>
      </c>
      <c r="AU27" s="53">
        <v>195</v>
      </c>
      <c r="AV27" s="53">
        <v>390</v>
      </c>
      <c r="AW27" s="53">
        <v>791</v>
      </c>
      <c r="AX27" s="53">
        <v>10</v>
      </c>
    </row>
    <row r="28" spans="2:53" s="45" customFormat="1" ht="12" customHeight="1" x14ac:dyDescent="0.25">
      <c r="B28" s="64"/>
      <c r="C28" s="64"/>
      <c r="D28" s="64"/>
      <c r="E28" s="64"/>
      <c r="AK28" s="30"/>
      <c r="AL28" s="30"/>
      <c r="AM28" s="30"/>
      <c r="AN28" s="30"/>
      <c r="AO28" s="30"/>
      <c r="AP28" s="56" t="s">
        <v>24</v>
      </c>
      <c r="AQ28" s="57">
        <v>35</v>
      </c>
      <c r="AR28" s="53" t="s">
        <v>28</v>
      </c>
      <c r="AS28" s="61">
        <v>195</v>
      </c>
      <c r="AT28" s="53">
        <v>390</v>
      </c>
      <c r="AU28" s="53">
        <v>195</v>
      </c>
      <c r="AV28" s="53">
        <v>390</v>
      </c>
      <c r="AW28" s="53">
        <v>957</v>
      </c>
      <c r="AX28" s="53">
        <v>11</v>
      </c>
    </row>
    <row r="29" spans="2:53" s="45" customFormat="1" ht="12" customHeight="1" x14ac:dyDescent="0.25">
      <c r="B29" s="108" t="s">
        <v>29</v>
      </c>
      <c r="C29" s="91"/>
      <c r="D29" s="89">
        <v>30</v>
      </c>
      <c r="E29" s="91"/>
      <c r="G29" s="45" t="s">
        <v>30</v>
      </c>
      <c r="AJ29" s="30"/>
      <c r="AK29" s="30"/>
      <c r="AL29" s="30"/>
      <c r="AM29" s="30"/>
      <c r="AN29" s="30"/>
      <c r="AP29" s="56" t="s">
        <v>24</v>
      </c>
      <c r="AQ29" s="57">
        <v>38</v>
      </c>
      <c r="AR29" s="53" t="s">
        <v>28</v>
      </c>
      <c r="AS29" s="61">
        <v>195</v>
      </c>
      <c r="AT29" s="53">
        <v>390</v>
      </c>
      <c r="AU29" s="53">
        <v>195</v>
      </c>
      <c r="AV29" s="53">
        <v>390</v>
      </c>
      <c r="AW29" s="53">
        <v>1140</v>
      </c>
      <c r="AX29" s="53">
        <v>12</v>
      </c>
    </row>
    <row r="30" spans="2:53" s="45" customFormat="1" ht="12" customHeight="1" x14ac:dyDescent="0.25">
      <c r="G30" s="45" t="s">
        <v>31</v>
      </c>
      <c r="AJ30" s="30"/>
      <c r="AK30" s="30"/>
      <c r="AL30" s="30"/>
      <c r="AM30" s="30"/>
      <c r="AN30" s="30"/>
      <c r="AP30" s="56" t="s">
        <v>24</v>
      </c>
      <c r="AQ30" s="57">
        <v>41</v>
      </c>
      <c r="AR30" s="53" t="s">
        <v>32</v>
      </c>
      <c r="AS30" s="61">
        <v>195</v>
      </c>
      <c r="AT30" s="53">
        <v>490</v>
      </c>
      <c r="AU30" s="53">
        <v>195</v>
      </c>
      <c r="AV30" s="53">
        <v>490</v>
      </c>
      <c r="AW30" s="53">
        <v>1340</v>
      </c>
      <c r="AX30" s="53">
        <v>13</v>
      </c>
    </row>
    <row r="31" spans="2:53" s="45" customFormat="1" ht="12" customHeight="1" x14ac:dyDescent="0.15">
      <c r="B31" s="64"/>
      <c r="C31" s="64"/>
      <c r="D31" s="64"/>
      <c r="AJ31" s="30"/>
      <c r="AK31" s="30"/>
      <c r="AL31" s="30"/>
      <c r="AM31" s="30"/>
      <c r="AN31" s="30"/>
    </row>
    <row r="32" spans="2:53" s="45" customFormat="1" ht="20.100000000000001" customHeight="1" x14ac:dyDescent="0.15">
      <c r="B32" s="97" t="s">
        <v>97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J32" s="30"/>
      <c r="AK32" s="30"/>
    </row>
    <row r="33" spans="1:52" s="45" customFormat="1" ht="12" customHeight="1" x14ac:dyDescent="0.15">
      <c r="AJ33" s="30"/>
    </row>
    <row r="34" spans="1:52" s="45" customFormat="1" ht="12" customHeight="1" x14ac:dyDescent="0.15">
      <c r="C34" s="45" t="s">
        <v>34</v>
      </c>
      <c r="AJ34" s="30"/>
      <c r="AL34" s="30"/>
      <c r="AM34" s="30"/>
      <c r="AN34" s="30"/>
    </row>
    <row r="35" spans="1:52" s="45" customFormat="1" ht="12" customHeight="1" x14ac:dyDescent="0.2">
      <c r="G35" s="92" t="s">
        <v>35</v>
      </c>
      <c r="H35" s="91"/>
      <c r="I35" s="91"/>
      <c r="J35" s="68"/>
      <c r="K35" s="68"/>
      <c r="L35" s="68"/>
      <c r="M35" s="68"/>
      <c r="N35" s="68"/>
      <c r="O35" s="68"/>
      <c r="P35" s="68"/>
      <c r="Q35" s="68"/>
      <c r="U35" s="30"/>
      <c r="V35" s="30"/>
      <c r="W35" s="30"/>
      <c r="X35" s="30"/>
      <c r="AK35" s="30"/>
      <c r="AL35" s="30"/>
      <c r="AM35" s="30"/>
      <c r="AN35" s="30"/>
    </row>
    <row r="36" spans="1:52" s="45" customFormat="1" ht="12" customHeight="1" x14ac:dyDescent="0.15">
      <c r="D36" s="88" t="s">
        <v>36</v>
      </c>
      <c r="E36" s="91"/>
      <c r="F36" s="45" t="s">
        <v>37</v>
      </c>
      <c r="G36" s="103">
        <v>204</v>
      </c>
      <c r="H36" s="91"/>
      <c r="I36" s="91"/>
      <c r="J36" s="64" t="s">
        <v>38</v>
      </c>
      <c r="L36" s="30" t="s">
        <v>39</v>
      </c>
      <c r="M36" s="71"/>
      <c r="O36" s="62"/>
      <c r="P36" s="62"/>
      <c r="Q36" s="62"/>
      <c r="U36" s="30"/>
      <c r="V36" s="30"/>
      <c r="W36" s="30"/>
      <c r="X36" s="30"/>
      <c r="AK36" s="30"/>
      <c r="AL36" s="30"/>
      <c r="AM36" s="30"/>
      <c r="AN36" s="30"/>
    </row>
    <row r="37" spans="1:52" s="45" customFormat="1" ht="12" customHeight="1" x14ac:dyDescent="0.15">
      <c r="D37" s="64"/>
      <c r="E37" s="64"/>
      <c r="G37" s="72"/>
      <c r="H37" s="64"/>
      <c r="I37" s="64"/>
      <c r="J37" s="64"/>
      <c r="K37" s="72"/>
      <c r="L37" s="64"/>
      <c r="M37" s="64"/>
      <c r="O37" s="73"/>
      <c r="P37" s="73"/>
      <c r="Q37" s="73"/>
      <c r="S37" s="66"/>
      <c r="T37" s="66"/>
      <c r="U37" s="66"/>
      <c r="W37" s="72"/>
      <c r="X37" s="64"/>
      <c r="Y37" s="64"/>
      <c r="Z37" s="64"/>
      <c r="AC37" s="71"/>
      <c r="AE37" s="62"/>
      <c r="AF37" s="62"/>
      <c r="AG37" s="62"/>
      <c r="AK37" s="30"/>
      <c r="AL37" s="30"/>
      <c r="AM37" s="30"/>
      <c r="AN37" s="30"/>
    </row>
    <row r="38" spans="1:52" s="45" customFormat="1" ht="12" customHeight="1" x14ac:dyDescent="0.2">
      <c r="J38" s="92" t="s">
        <v>36</v>
      </c>
      <c r="K38" s="91"/>
      <c r="L38" s="91"/>
      <c r="N38" s="92" t="s">
        <v>40</v>
      </c>
      <c r="O38" s="91"/>
      <c r="P38" s="68"/>
      <c r="Q38" s="92" t="s">
        <v>41</v>
      </c>
      <c r="R38" s="91"/>
      <c r="AK38" s="30"/>
      <c r="AL38" s="30"/>
      <c r="AM38" s="30"/>
      <c r="AN38" s="30"/>
    </row>
    <row r="39" spans="1:52" s="45" customFormat="1" ht="12" customHeight="1" x14ac:dyDescent="0.2">
      <c r="E39" s="64"/>
      <c r="H39" s="64"/>
      <c r="I39" s="63" t="s">
        <v>42</v>
      </c>
      <c r="J39" s="99">
        <f>G36</f>
        <v>204</v>
      </c>
      <c r="K39" s="91"/>
      <c r="L39" s="91"/>
      <c r="M39" s="45" t="s">
        <v>43</v>
      </c>
      <c r="N39" s="103">
        <v>1</v>
      </c>
      <c r="O39" s="91"/>
      <c r="P39" s="45" t="s">
        <v>43</v>
      </c>
      <c r="Q39" s="95">
        <f>V10</f>
        <v>1</v>
      </c>
      <c r="R39" s="91"/>
      <c r="S39" s="64" t="s">
        <v>44</v>
      </c>
      <c r="T39" s="99">
        <f>ROUND(J39*N39*Q39,1)</f>
        <v>204</v>
      </c>
      <c r="U39" s="91"/>
      <c r="V39" s="91"/>
      <c r="W39" s="64" t="s">
        <v>38</v>
      </c>
      <c r="AK39" s="30"/>
      <c r="AL39" s="40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</row>
    <row r="40" spans="1:52" s="31" customFormat="1" ht="12" customHeight="1" x14ac:dyDescent="0.2">
      <c r="A40" s="45"/>
      <c r="B40" s="45"/>
      <c r="C40" s="45"/>
      <c r="D40" s="45"/>
      <c r="E40" s="64"/>
      <c r="F40" s="45"/>
      <c r="G40" s="45"/>
      <c r="H40" s="64"/>
      <c r="I40" s="45"/>
      <c r="J40" s="45"/>
      <c r="K40" s="45"/>
      <c r="L40" s="45"/>
      <c r="M40" s="45"/>
      <c r="N40" s="45"/>
      <c r="O40" s="37"/>
      <c r="P40" s="37"/>
      <c r="Q40" s="37"/>
      <c r="R40" s="37"/>
      <c r="S40" s="37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0"/>
    </row>
    <row r="41" spans="1:52" s="31" customFormat="1" ht="12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37"/>
      <c r="O41" s="37"/>
      <c r="P41" s="37"/>
      <c r="Q41" s="37"/>
      <c r="R41" s="37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52" s="31" customFormat="1" ht="20.100000000000001" customHeight="1" x14ac:dyDescent="0.2">
      <c r="A42" s="45"/>
      <c r="B42" s="97" t="s">
        <v>98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45"/>
      <c r="AE42" s="45"/>
      <c r="AF42" s="45"/>
      <c r="AG42" s="45"/>
      <c r="AH42" s="45"/>
      <c r="AI42" s="45"/>
      <c r="AJ42" s="30"/>
    </row>
    <row r="43" spans="1:52" s="31" customFormat="1" ht="12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30"/>
      <c r="U43" s="30"/>
      <c r="V43" s="112" t="s">
        <v>45</v>
      </c>
      <c r="W43" s="82"/>
      <c r="X43" s="82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30"/>
      <c r="AJ43" s="30"/>
      <c r="AL43" s="40"/>
      <c r="AM43" s="45"/>
      <c r="AN43" s="64"/>
      <c r="AO43" s="64"/>
      <c r="AP43" s="45"/>
      <c r="AQ43" s="45"/>
      <c r="AR43" s="45"/>
    </row>
    <row r="44" spans="1:52" s="31" customFormat="1" ht="12" customHeight="1" x14ac:dyDescent="0.2">
      <c r="A44" s="45"/>
      <c r="B44" s="45"/>
      <c r="C44" s="45" t="s">
        <v>46</v>
      </c>
      <c r="D44" s="45"/>
      <c r="E44" s="45"/>
      <c r="F44" s="45"/>
      <c r="G44" s="45"/>
      <c r="H44" s="45"/>
      <c r="I44" s="45"/>
      <c r="J44" s="45"/>
      <c r="K44" s="30"/>
      <c r="L44" s="30"/>
      <c r="M44" s="30"/>
      <c r="N44" s="30"/>
      <c r="O44" s="88" t="s">
        <v>47</v>
      </c>
      <c r="P44" s="82"/>
      <c r="Q44" s="45" t="s">
        <v>37</v>
      </c>
      <c r="R44" s="99">
        <f>T39</f>
        <v>204</v>
      </c>
      <c r="S44" s="82"/>
      <c r="T44" s="82"/>
      <c r="U44" s="64" t="s">
        <v>43</v>
      </c>
      <c r="V44" s="87">
        <f>D19/1000</f>
        <v>2.0249999999999999</v>
      </c>
      <c r="W44" s="82"/>
      <c r="X44" s="82"/>
      <c r="Y44" s="64" t="s">
        <v>44</v>
      </c>
      <c r="Z44" s="90">
        <f>ROUND(R44*V44,1)</f>
        <v>413.1</v>
      </c>
      <c r="AA44" s="82"/>
      <c r="AB44" s="82"/>
      <c r="AC44" s="45" t="s">
        <v>48</v>
      </c>
      <c r="AD44" s="45"/>
      <c r="AE44" s="45"/>
      <c r="AF44" s="45"/>
      <c r="AG44" s="45"/>
      <c r="AH44" s="45"/>
      <c r="AI44" s="30"/>
      <c r="AJ44" s="30"/>
      <c r="AK44" s="40"/>
      <c r="AL44" s="40"/>
      <c r="AM44" s="45"/>
      <c r="AN44" s="64"/>
      <c r="AO44" s="64"/>
      <c r="AP44" s="45"/>
      <c r="AQ44" s="45"/>
      <c r="AR44" s="45"/>
    </row>
    <row r="45" spans="1:52" s="31" customFormat="1" ht="12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U45" s="1"/>
      <c r="AD45" s="45"/>
      <c r="AE45" s="45"/>
      <c r="AF45" s="45"/>
      <c r="AG45" s="45"/>
      <c r="AH45" s="45"/>
      <c r="AI45" s="3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</row>
    <row r="46" spans="1:52" ht="12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31"/>
      <c r="P46" s="31"/>
      <c r="Q46" s="31"/>
      <c r="R46" s="31"/>
      <c r="S46" s="31"/>
      <c r="T46" s="81" t="s">
        <v>49</v>
      </c>
      <c r="U46" s="84"/>
      <c r="V46" s="84"/>
      <c r="W46" s="84"/>
      <c r="X46" s="84"/>
      <c r="Y46" s="84"/>
      <c r="Z46" s="84"/>
      <c r="AA46" s="31"/>
      <c r="AB46" s="31"/>
      <c r="AC46" s="31"/>
      <c r="AD46" s="45"/>
      <c r="AE46" s="45"/>
      <c r="AF46" s="45"/>
      <c r="AG46" s="45"/>
      <c r="AH46" s="45"/>
      <c r="AI46" s="30"/>
    </row>
    <row r="47" spans="1:52" ht="12" customHeight="1" x14ac:dyDescent="0.15">
      <c r="A47" s="45"/>
      <c r="B47" s="45"/>
      <c r="C47" s="45" t="s">
        <v>50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64" t="s">
        <v>51</v>
      </c>
      <c r="Q47" s="45" t="s">
        <v>37</v>
      </c>
      <c r="R47" s="99">
        <f>Z44</f>
        <v>413.1</v>
      </c>
      <c r="S47" s="84"/>
      <c r="T47" s="84"/>
      <c r="U47" s="64" t="s">
        <v>52</v>
      </c>
      <c r="V47" s="110">
        <v>1.5</v>
      </c>
      <c r="W47" s="84"/>
      <c r="X47" s="84"/>
      <c r="Y47" s="64" t="s">
        <v>44</v>
      </c>
      <c r="Z47" s="90">
        <f>ROUND(R47/V47,1)</f>
        <v>275.39999999999998</v>
      </c>
      <c r="AA47" s="84"/>
      <c r="AB47" s="84"/>
      <c r="AC47" s="64" t="s">
        <v>38</v>
      </c>
      <c r="AD47" s="45"/>
      <c r="AE47" s="45"/>
      <c r="AF47" s="45"/>
      <c r="AG47" s="45"/>
      <c r="AH47" s="45"/>
      <c r="AI47" s="30"/>
    </row>
    <row r="48" spans="1:52" ht="12" customHeight="1" x14ac:dyDescent="0.1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101"/>
      <c r="V48" s="84"/>
      <c r="W48" s="84"/>
      <c r="X48" s="84"/>
      <c r="Y48" s="84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30"/>
    </row>
    <row r="49" spans="1:52" ht="12" customHeight="1" x14ac:dyDescent="0.2">
      <c r="A49" s="45"/>
      <c r="B49" s="45"/>
      <c r="C49" s="45" t="s">
        <v>53</v>
      </c>
      <c r="D49" s="45"/>
      <c r="E49" s="45"/>
      <c r="F49" s="45"/>
      <c r="G49" s="45"/>
      <c r="H49" s="45"/>
      <c r="I49" s="45"/>
      <c r="J49" s="45"/>
      <c r="K49" s="31"/>
      <c r="L49" s="31"/>
      <c r="M49" s="31"/>
      <c r="N49" s="31"/>
      <c r="O49" s="31"/>
      <c r="P49" s="31"/>
      <c r="Q49" s="45"/>
      <c r="R49" s="45"/>
      <c r="S49" s="45"/>
      <c r="T49" s="45"/>
      <c r="U49" s="45"/>
      <c r="V49" s="31"/>
      <c r="W49" s="83">
        <f>ROUND(T50/AB49,2)</f>
        <v>2.78</v>
      </c>
      <c r="X49" s="84"/>
      <c r="Y49" s="45"/>
      <c r="Z49" s="45"/>
      <c r="AA49" s="45"/>
      <c r="AB49" s="117">
        <f>VLOOKUP(AC50,AQ20:AX30,7)</f>
        <v>287</v>
      </c>
      <c r="AC49" s="84"/>
      <c r="AD49" s="45"/>
      <c r="AE49" s="45"/>
      <c r="AF49" s="45"/>
      <c r="AG49" s="45"/>
      <c r="AH49" s="45"/>
      <c r="AI49" s="45"/>
      <c r="AJ49" s="30"/>
    </row>
    <row r="50" spans="1:52" ht="12" customHeight="1" x14ac:dyDescent="0.2">
      <c r="A50" s="45"/>
      <c r="B50" s="45"/>
      <c r="C50" s="45"/>
      <c r="D50" s="45"/>
      <c r="E50" s="88" t="s">
        <v>54</v>
      </c>
      <c r="F50" s="84"/>
      <c r="G50" s="88" t="s">
        <v>51</v>
      </c>
      <c r="H50" s="84"/>
      <c r="I50" s="84"/>
      <c r="J50" s="88" t="s">
        <v>44</v>
      </c>
      <c r="K50" s="85">
        <f>Z47</f>
        <v>275.39999999999998</v>
      </c>
      <c r="L50" s="86"/>
      <c r="M50" s="86"/>
      <c r="N50" s="60" t="s">
        <v>43</v>
      </c>
      <c r="O50" s="109" t="s">
        <v>55</v>
      </c>
      <c r="P50" s="86"/>
      <c r="Q50" s="31"/>
      <c r="R50" s="45"/>
      <c r="S50" s="88" t="s">
        <v>44</v>
      </c>
      <c r="T50" s="107">
        <f>ROUND(K50*10^3/L51,2)</f>
        <v>798.26</v>
      </c>
      <c r="U50" s="84"/>
      <c r="V50" s="84"/>
      <c r="W50" s="88" t="s">
        <v>56</v>
      </c>
      <c r="X50" s="84"/>
      <c r="Y50" s="89">
        <v>3</v>
      </c>
      <c r="Z50" s="84"/>
      <c r="AA50" s="88" t="s">
        <v>57</v>
      </c>
      <c r="AB50" s="96" t="s">
        <v>24</v>
      </c>
      <c r="AC50" s="106">
        <v>19</v>
      </c>
      <c r="AD50" s="45"/>
      <c r="AE50" s="45"/>
      <c r="AF50" s="45"/>
      <c r="AG50" s="45"/>
      <c r="AJ50" s="30"/>
    </row>
    <row r="51" spans="1:52" ht="12" customHeight="1" x14ac:dyDescent="0.2">
      <c r="A51" s="45"/>
      <c r="B51" s="45"/>
      <c r="C51" s="45"/>
      <c r="D51" s="45"/>
      <c r="E51" s="84"/>
      <c r="F51" s="84"/>
      <c r="G51" s="104" t="s">
        <v>58</v>
      </c>
      <c r="H51" s="94"/>
      <c r="I51" s="94"/>
      <c r="J51" s="84"/>
      <c r="K51" s="31"/>
      <c r="L51" s="93">
        <f>VLOOKUP(AC50,AQ20:AX30,4)</f>
        <v>345</v>
      </c>
      <c r="M51" s="94"/>
      <c r="N51" s="94"/>
      <c r="O51" s="31"/>
      <c r="P51" s="31"/>
      <c r="Q51" s="31"/>
      <c r="R51" s="31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63" t="s">
        <v>59</v>
      </c>
      <c r="AE51" s="88" t="s">
        <v>60</v>
      </c>
      <c r="AF51" s="84"/>
      <c r="AG51" s="84"/>
      <c r="AH51" s="111">
        <f>W49/Y50</f>
        <v>0.92666666666666664</v>
      </c>
      <c r="AI51" s="84"/>
      <c r="AJ51" s="30" t="s">
        <v>61</v>
      </c>
      <c r="AL51" s="64"/>
      <c r="AM51" s="64"/>
      <c r="AN51" s="45"/>
      <c r="AO51" s="45"/>
      <c r="AP51" s="45"/>
      <c r="AQ51" s="31"/>
      <c r="AR51" s="31"/>
      <c r="AS51" s="31"/>
      <c r="AT51" s="31"/>
      <c r="AU51" s="31"/>
      <c r="AV51" s="31"/>
      <c r="AW51" s="31"/>
      <c r="AX51" s="31"/>
      <c r="AY51" s="31"/>
      <c r="AZ51" s="31"/>
    </row>
    <row r="52" spans="1:52" s="31" customFormat="1" ht="12" customHeight="1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30"/>
      <c r="AK52" s="45"/>
      <c r="AL52" s="64"/>
      <c r="AM52" s="64"/>
      <c r="AN52" s="45"/>
      <c r="AO52" s="45"/>
      <c r="AP52" s="45"/>
    </row>
    <row r="53" spans="1:52" s="31" customFormat="1" ht="12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Y53" s="67" t="s">
        <v>62</v>
      </c>
      <c r="Z53" s="67"/>
      <c r="AA53" s="67"/>
      <c r="AB53" s="67"/>
      <c r="AC53" s="60"/>
      <c r="AD53" s="60"/>
      <c r="AE53" s="60"/>
      <c r="AF53" s="60"/>
      <c r="AH53" s="30"/>
      <c r="AI53" s="40"/>
      <c r="AJ53" s="40"/>
      <c r="AK53" s="45"/>
      <c r="AL53" s="40"/>
      <c r="AM53" s="45"/>
      <c r="AN53" s="64"/>
      <c r="AO53" s="64"/>
      <c r="AP53" s="45"/>
      <c r="AQ53" s="45"/>
      <c r="AR53" s="45"/>
    </row>
    <row r="54" spans="1:52" s="31" customFormat="1" ht="12" customHeight="1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AC54" s="45"/>
      <c r="AD54" s="45"/>
      <c r="AE54" s="45"/>
      <c r="AF54" s="45"/>
      <c r="AH54" s="30"/>
      <c r="AI54" s="40"/>
      <c r="AJ54" s="40"/>
      <c r="AK54" s="40"/>
      <c r="AL54" s="40"/>
      <c r="AM54" s="45"/>
      <c r="AN54" s="64"/>
      <c r="AO54" s="64"/>
      <c r="AP54" s="45"/>
      <c r="AQ54" s="45"/>
      <c r="AR54" s="45"/>
    </row>
    <row r="55" spans="1:52" s="31" customFormat="1" ht="20.100000000000001" customHeight="1" x14ac:dyDescent="0.2">
      <c r="A55" s="45"/>
      <c r="B55" s="97" t="s">
        <v>99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45"/>
      <c r="AE55" s="45"/>
      <c r="AF55" s="45"/>
      <c r="AG55" s="45"/>
      <c r="AH55" s="30"/>
      <c r="AI55" s="40"/>
      <c r="AJ55" s="40"/>
      <c r="AK55" s="40"/>
      <c r="AL55" s="40"/>
      <c r="AM55" s="45"/>
      <c r="AN55" s="64"/>
      <c r="AO55" s="64"/>
      <c r="AP55" s="45"/>
      <c r="AQ55" s="45"/>
      <c r="AR55" s="45"/>
    </row>
    <row r="56" spans="1:52" s="31" customFormat="1" ht="12" customHeight="1" x14ac:dyDescent="0.2">
      <c r="A56" s="45"/>
      <c r="B56" s="45"/>
      <c r="C56" s="45"/>
      <c r="D56" s="81" t="s">
        <v>63</v>
      </c>
      <c r="E56" s="82"/>
      <c r="F56" s="82"/>
      <c r="G56" s="82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30"/>
      <c r="AI56" s="40"/>
      <c r="AJ56" s="40"/>
      <c r="AK56" s="40"/>
      <c r="AL56" s="40"/>
      <c r="AM56" s="45"/>
      <c r="AN56" s="64"/>
      <c r="AO56" s="64"/>
      <c r="AP56" s="45"/>
      <c r="AQ56" s="45"/>
      <c r="AR56" s="45"/>
    </row>
    <row r="57" spans="1:52" s="31" customFormat="1" ht="12" customHeight="1" x14ac:dyDescent="0.2">
      <c r="A57" s="45"/>
      <c r="B57" s="45"/>
      <c r="C57" s="88" t="s">
        <v>64</v>
      </c>
      <c r="D57" s="82"/>
      <c r="E57" s="89">
        <v>13</v>
      </c>
      <c r="F57" s="82"/>
      <c r="G57" s="45" t="s">
        <v>65</v>
      </c>
      <c r="H57" s="45"/>
      <c r="I57" s="88" t="s">
        <v>66</v>
      </c>
      <c r="J57" s="82"/>
      <c r="K57" s="87">
        <f>H12/10</f>
        <v>235</v>
      </c>
      <c r="L57" s="82"/>
      <c r="M57" s="45" t="s">
        <v>65</v>
      </c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30"/>
      <c r="AK57" s="40"/>
      <c r="AL57" s="40"/>
      <c r="AM57" s="45"/>
      <c r="AN57" s="64"/>
      <c r="AO57" s="64"/>
      <c r="AP57" s="45"/>
      <c r="AQ57" s="45"/>
      <c r="AR57" s="45"/>
    </row>
    <row r="58" spans="1:52" s="31" customFormat="1" ht="12" customHeight="1" x14ac:dyDescent="0.2">
      <c r="A58" s="45"/>
      <c r="B58" s="45"/>
      <c r="C58" s="45"/>
      <c r="D58" s="45"/>
      <c r="E58" s="45"/>
      <c r="F58" s="45"/>
      <c r="G58" s="45"/>
      <c r="H58" s="92" t="s">
        <v>67</v>
      </c>
      <c r="I58" s="82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68"/>
      <c r="AF58" s="45"/>
      <c r="AG58" s="45"/>
      <c r="AH58" s="45"/>
      <c r="AI58" s="45"/>
      <c r="AJ58" s="3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</row>
    <row r="59" spans="1:52" ht="12" customHeight="1" x14ac:dyDescent="0.15">
      <c r="A59" s="45"/>
      <c r="B59" s="45"/>
      <c r="C59" s="88" t="s">
        <v>68</v>
      </c>
      <c r="D59" s="84"/>
      <c r="E59" s="84"/>
      <c r="F59" s="84"/>
      <c r="G59" s="64" t="s">
        <v>69</v>
      </c>
      <c r="H59" s="90">
        <f>VLOOKUP(D29,AQ7:AY15,5)</f>
        <v>1.1850000000000001</v>
      </c>
      <c r="I59" s="84"/>
      <c r="J59" s="45" t="s">
        <v>43</v>
      </c>
      <c r="K59" s="88" t="s">
        <v>70</v>
      </c>
      <c r="L59" s="84"/>
      <c r="M59" s="64" t="s">
        <v>61</v>
      </c>
      <c r="N59" s="45" t="s">
        <v>43</v>
      </c>
      <c r="O59" s="95">
        <f>E57</f>
        <v>13</v>
      </c>
      <c r="P59" s="84"/>
      <c r="Q59" s="45" t="s">
        <v>43</v>
      </c>
      <c r="R59" s="99">
        <f>K57</f>
        <v>235</v>
      </c>
      <c r="S59" s="84"/>
      <c r="T59" s="84"/>
      <c r="U59" s="45" t="s">
        <v>43</v>
      </c>
      <c r="V59" s="102" t="s">
        <v>71</v>
      </c>
      <c r="W59" s="84"/>
      <c r="X59" s="64" t="s">
        <v>44</v>
      </c>
      <c r="Y59" s="90">
        <f>ROUND((H59*10^2)*O59*R59*10^-3,1)</f>
        <v>362</v>
      </c>
      <c r="Z59" s="84"/>
      <c r="AA59" s="84"/>
      <c r="AB59" s="64" t="str">
        <f>IF(Y59="","",IF(Y59&lt;AC59,"&lt;","&gt;"))</f>
        <v>&gt;</v>
      </c>
      <c r="AC59" s="105">
        <f>T39</f>
        <v>204</v>
      </c>
      <c r="AD59" s="84"/>
      <c r="AE59" s="84"/>
      <c r="AF59" s="64" t="s">
        <v>38</v>
      </c>
      <c r="AG59" s="45" t="s">
        <v>56</v>
      </c>
      <c r="AH59" s="90" t="str">
        <f>IF(AC59="","",IF(AB59="&lt;","NG","OK"))</f>
        <v>OK</v>
      </c>
      <c r="AI59" s="84"/>
      <c r="AJ59" s="30"/>
    </row>
    <row r="60" spans="1:52" ht="12" customHeight="1" x14ac:dyDescent="0.1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63" t="s">
        <v>59</v>
      </c>
      <c r="Z60" s="88" t="s">
        <v>60</v>
      </c>
      <c r="AA60" s="84"/>
      <c r="AB60" s="84"/>
      <c r="AC60" s="111">
        <f>AC59/Y59</f>
        <v>0.56353591160220995</v>
      </c>
      <c r="AD60" s="84"/>
      <c r="AE60" s="30" t="s">
        <v>61</v>
      </c>
      <c r="AF60" s="45"/>
      <c r="AJ60" s="30"/>
    </row>
    <row r="61" spans="1:52" ht="15.75" x14ac:dyDescent="0.15"/>
    <row r="62" spans="1:52" ht="15.75" x14ac:dyDescent="0.15"/>
    <row r="63" spans="1:52" ht="15.75" x14ac:dyDescent="0.15"/>
    <row r="64" spans="1:52" ht="15.75" x14ac:dyDescent="0.15"/>
    <row r="65" spans="1:37" ht="15.75" x14ac:dyDescent="0.15"/>
    <row r="66" spans="1:37" ht="15.75" x14ac:dyDescent="0.15"/>
    <row r="67" spans="1:37" ht="15.75" x14ac:dyDescent="0.15"/>
    <row r="68" spans="1:37" ht="15.75" x14ac:dyDescent="0.15"/>
    <row r="69" spans="1:37" ht="15.75" x14ac:dyDescent="0.15"/>
    <row r="70" spans="1:37" ht="15.75" x14ac:dyDescent="0.15"/>
    <row r="71" spans="1:37" ht="15.75" x14ac:dyDescent="0.15"/>
    <row r="72" spans="1:37" ht="15.75" x14ac:dyDescent="0.15"/>
    <row r="73" spans="1:37" ht="12" customHeight="1" x14ac:dyDescent="0.1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30"/>
    </row>
    <row r="74" spans="1:37" ht="12" customHeight="1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0"/>
      <c r="AJ74" s="31"/>
      <c r="AK74" s="31"/>
    </row>
    <row r="75" spans="1:37" ht="12" customHeight="1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0"/>
      <c r="AJ75" s="31"/>
      <c r="AK75" s="31"/>
    </row>
    <row r="76" spans="1:37" ht="12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30"/>
    </row>
    <row r="77" spans="1:37" ht="12" customHeight="1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30"/>
    </row>
    <row r="78" spans="1:37" ht="15.75" x14ac:dyDescent="0.15"/>
    <row r="79" spans="1:37" ht="15.75" x14ac:dyDescent="0.15"/>
    <row r="80" spans="1:37" ht="15.75" x14ac:dyDescent="0.15"/>
    <row r="81" spans="10:10" ht="15.75" x14ac:dyDescent="0.15"/>
    <row r="82" spans="10:10" ht="12" customHeight="1" x14ac:dyDescent="0.15">
      <c r="J82" s="64"/>
    </row>
  </sheetData>
  <mergeCells count="64">
    <mergeCell ref="B2:AC2"/>
    <mergeCell ref="J38:L38"/>
    <mergeCell ref="G36:I36"/>
    <mergeCell ref="H12:L12"/>
    <mergeCell ref="D29:E29"/>
    <mergeCell ref="D19:D22"/>
    <mergeCell ref="AH59:AI59"/>
    <mergeCell ref="V47:X47"/>
    <mergeCell ref="J50:J51"/>
    <mergeCell ref="AH51:AI51"/>
    <mergeCell ref="J39:L39"/>
    <mergeCell ref="V43:X43"/>
    <mergeCell ref="AE51:AG51"/>
    <mergeCell ref="T39:V39"/>
    <mergeCell ref="R44:T44"/>
    <mergeCell ref="R59:T59"/>
    <mergeCell ref="B42:AC42"/>
    <mergeCell ref="C59:F59"/>
    <mergeCell ref="K57:L57"/>
    <mergeCell ref="S50:S51"/>
    <mergeCell ref="AB49:AC49"/>
    <mergeCell ref="Z60:AB60"/>
    <mergeCell ref="N39:O39"/>
    <mergeCell ref="G51:I51"/>
    <mergeCell ref="AA50:AA51"/>
    <mergeCell ref="AC59:AE59"/>
    <mergeCell ref="AC50:AC51"/>
    <mergeCell ref="K59:L59"/>
    <mergeCell ref="T50:V51"/>
    <mergeCell ref="G50:I50"/>
    <mergeCell ref="O59:P59"/>
    <mergeCell ref="O50:P50"/>
    <mergeCell ref="AC60:AD60"/>
    <mergeCell ref="V10:W10"/>
    <mergeCell ref="U48:Y48"/>
    <mergeCell ref="Q38:R38"/>
    <mergeCell ref="V59:W59"/>
    <mergeCell ref="B32:AC32"/>
    <mergeCell ref="G35:I35"/>
    <mergeCell ref="E50:F51"/>
    <mergeCell ref="O44:P44"/>
    <mergeCell ref="Z44:AB44"/>
    <mergeCell ref="B29:C29"/>
    <mergeCell ref="N38:O38"/>
    <mergeCell ref="E57:F57"/>
    <mergeCell ref="C57:D57"/>
    <mergeCell ref="Y50:Z51"/>
    <mergeCell ref="Y59:AA59"/>
    <mergeCell ref="Z47:AB47"/>
    <mergeCell ref="D36:E36"/>
    <mergeCell ref="H58:I58"/>
    <mergeCell ref="L51:N51"/>
    <mergeCell ref="Q39:R39"/>
    <mergeCell ref="AB50:AB51"/>
    <mergeCell ref="T46:Z46"/>
    <mergeCell ref="B55:AC55"/>
    <mergeCell ref="I57:J57"/>
    <mergeCell ref="H59:I59"/>
    <mergeCell ref="R47:T47"/>
    <mergeCell ref="D56:G56"/>
    <mergeCell ref="W49:X49"/>
    <mergeCell ref="K50:M50"/>
    <mergeCell ref="V44:X44"/>
    <mergeCell ref="W50:X51"/>
  </mergeCells>
  <phoneticPr fontId="1"/>
  <conditionalFormatting sqref="AH59">
    <cfRule type="cellIs" dxfId="5" priority="1" operator="equal">
      <formula>"OK"</formula>
    </cfRule>
    <cfRule type="cellIs" dxfId="4" priority="2" operator="equal">
      <formula>"NG"</formula>
    </cfRule>
  </conditionalFormatting>
  <dataValidations count="1">
    <dataValidation type="list" allowBlank="1" showInputMessage="1" showErrorMessage="1" sqref="D29:E29" xr:uid="{00000000-0002-0000-0000-000000000000}">
      <formula1>FC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0"/>
  <sheetViews>
    <sheetView showGridLines="0" view="pageBreakPreview" zoomScale="85" zoomScaleNormal="100" zoomScaleSheetLayoutView="85" workbookViewId="0">
      <selection activeCell="C6" sqref="C6"/>
    </sheetView>
  </sheetViews>
  <sheetFormatPr defaultColWidth="2.5" defaultRowHeight="15.75" x14ac:dyDescent="0.15"/>
  <cols>
    <col min="1" max="7" width="2.5" style="40" customWidth="1"/>
    <col min="8" max="9" width="1.25" style="40" customWidth="1"/>
    <col min="10" max="12" width="2.5" style="40" customWidth="1"/>
    <col min="13" max="14" width="1.25" style="40" customWidth="1"/>
    <col min="15" max="16" width="2.5" style="40" customWidth="1"/>
    <col min="17" max="18" width="1.25" style="40" customWidth="1"/>
    <col min="19" max="43" width="2.5" style="40" customWidth="1"/>
    <col min="44" max="44" width="3.625" style="40" bestFit="1" customWidth="1"/>
    <col min="45" max="45" width="4" style="40" bestFit="1" customWidth="1"/>
    <col min="46" max="46" width="7.5" style="40" bestFit="1" customWidth="1"/>
    <col min="47" max="48" width="5.25" style="40" bestFit="1" customWidth="1"/>
    <col min="49" max="49" width="6.125" style="40" bestFit="1" customWidth="1"/>
    <col min="50" max="51" width="7.25" style="40" bestFit="1" customWidth="1"/>
    <col min="52" max="53" width="7.125" style="40" bestFit="1" customWidth="1"/>
    <col min="54" max="54" width="2.5" style="40" customWidth="1"/>
    <col min="55" max="16384" width="2.5" style="40"/>
  </cols>
  <sheetData>
    <row r="1" spans="1:54" s="45" customFormat="1" ht="9.75" customHeight="1" x14ac:dyDescent="0.15">
      <c r="A1" s="39"/>
    </row>
    <row r="2" spans="1:54" s="45" customFormat="1" ht="27.95" customHeight="1" x14ac:dyDescent="0.15">
      <c r="A2" s="33"/>
      <c r="B2" s="113" t="s">
        <v>96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</row>
    <row r="3" spans="1:54" ht="12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</row>
    <row r="4" spans="1:54" s="30" customFormat="1" ht="12" customHeight="1" x14ac:dyDescent="0.15"/>
    <row r="5" spans="1:54" s="30" customFormat="1" ht="12" customHeight="1" x14ac:dyDescent="0.15">
      <c r="A5" s="45"/>
      <c r="B5" s="45" t="s">
        <v>100</v>
      </c>
      <c r="C5" s="45" t="s">
        <v>101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54" s="30" customFormat="1" ht="12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S6" s="30" t="s">
        <v>72</v>
      </c>
    </row>
    <row r="7" spans="1:54" s="30" customFormat="1" ht="12" customHeight="1" x14ac:dyDescent="0.15">
      <c r="A7" s="45"/>
      <c r="B7" s="45"/>
      <c r="C7" s="45" t="s">
        <v>12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1:54" s="30" customFormat="1" ht="12" customHeight="1" x14ac:dyDescent="0.15">
      <c r="A8" s="45"/>
      <c r="B8" s="45"/>
      <c r="C8" s="45" t="s">
        <v>13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 t="s">
        <v>14</v>
      </c>
      <c r="S8" s="45"/>
      <c r="T8" s="45"/>
      <c r="U8" s="45"/>
      <c r="V8" s="100">
        <v>1</v>
      </c>
      <c r="W8" s="100"/>
      <c r="X8" s="45" t="s">
        <v>15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S8" s="161" t="s">
        <v>1</v>
      </c>
      <c r="AT8" s="161" t="s">
        <v>2</v>
      </c>
      <c r="AU8" s="161" t="s">
        <v>3</v>
      </c>
      <c r="AV8" s="161" t="s">
        <v>4</v>
      </c>
      <c r="AW8" s="161" t="s">
        <v>5</v>
      </c>
      <c r="AX8" s="161" t="s">
        <v>6</v>
      </c>
      <c r="AY8" s="161" t="s">
        <v>7</v>
      </c>
      <c r="AZ8" s="161" t="s">
        <v>8</v>
      </c>
      <c r="BA8" s="161" t="s">
        <v>9</v>
      </c>
    </row>
    <row r="9" spans="1:54" s="30" customFormat="1" ht="12" customHeight="1" x14ac:dyDescent="0.15">
      <c r="AR9" s="25" t="s">
        <v>1</v>
      </c>
      <c r="AS9" s="25">
        <v>21</v>
      </c>
      <c r="AT9" s="25">
        <v>7</v>
      </c>
      <c r="AU9" s="25">
        <v>14</v>
      </c>
      <c r="AV9" s="25">
        <v>0.7</v>
      </c>
      <c r="AW9" s="25">
        <v>1.05</v>
      </c>
      <c r="AX9" s="25">
        <v>1.4</v>
      </c>
      <c r="AY9" s="25">
        <v>2.1</v>
      </c>
      <c r="AZ9" s="25">
        <v>2.1</v>
      </c>
      <c r="BA9" s="25">
        <v>3.15</v>
      </c>
    </row>
    <row r="10" spans="1:54" s="30" customFormat="1" ht="12" customHeight="1" x14ac:dyDescent="0.15">
      <c r="I10" s="120"/>
      <c r="J10" s="119"/>
      <c r="K10" s="119"/>
      <c r="L10" s="119"/>
      <c r="M10" s="119"/>
      <c r="N10" s="119"/>
      <c r="O10" s="119"/>
      <c r="P10" s="119"/>
      <c r="Q10" s="119"/>
      <c r="AR10" s="25" t="s">
        <v>1</v>
      </c>
      <c r="AS10" s="25">
        <v>24</v>
      </c>
      <c r="AT10" s="25">
        <v>8</v>
      </c>
      <c r="AU10" s="25">
        <v>16</v>
      </c>
      <c r="AV10" s="25">
        <v>0.73</v>
      </c>
      <c r="AW10" s="25">
        <v>1.095</v>
      </c>
      <c r="AX10" s="25">
        <v>1.54</v>
      </c>
      <c r="AY10" s="25">
        <v>2.31</v>
      </c>
      <c r="AZ10" s="25">
        <v>2.31</v>
      </c>
      <c r="BA10" s="25">
        <v>3.4649999999999999</v>
      </c>
    </row>
    <row r="11" spans="1:54" s="30" customFormat="1" ht="12" customHeight="1" x14ac:dyDescent="0.15">
      <c r="AR11" s="25" t="s">
        <v>1</v>
      </c>
      <c r="AS11" s="25">
        <v>27</v>
      </c>
      <c r="AT11" s="25">
        <v>9</v>
      </c>
      <c r="AU11" s="25">
        <v>18</v>
      </c>
      <c r="AV11" s="25">
        <v>0.76</v>
      </c>
      <c r="AW11" s="25">
        <v>1.1399999999999999</v>
      </c>
      <c r="AX11" s="25">
        <v>1.62</v>
      </c>
      <c r="AY11" s="25">
        <v>2.4300000000000002</v>
      </c>
      <c r="AZ11" s="25">
        <v>2.4300000000000002</v>
      </c>
      <c r="BA11" s="25">
        <v>3.645</v>
      </c>
    </row>
    <row r="12" spans="1:54" s="30" customFormat="1" ht="12" customHeight="1" x14ac:dyDescent="0.15">
      <c r="C12" s="36"/>
      <c r="I12" s="129">
        <v>2670</v>
      </c>
      <c r="J12" s="86"/>
      <c r="K12" s="86"/>
      <c r="L12" s="86"/>
      <c r="M12" s="86"/>
      <c r="N12" s="120"/>
      <c r="O12" s="119"/>
      <c r="P12" s="119"/>
      <c r="Q12" s="119"/>
      <c r="R12" s="120"/>
      <c r="S12" s="119"/>
      <c r="T12" s="119"/>
      <c r="AR12" s="25" t="s">
        <v>1</v>
      </c>
      <c r="AS12" s="25">
        <v>30</v>
      </c>
      <c r="AT12" s="25">
        <v>10</v>
      </c>
      <c r="AU12" s="25">
        <v>20</v>
      </c>
      <c r="AV12" s="25">
        <v>0.79</v>
      </c>
      <c r="AW12" s="25">
        <v>1.1850000000000001</v>
      </c>
      <c r="AX12" s="25">
        <v>1.7</v>
      </c>
      <c r="AY12" s="25">
        <v>2.5499999999999998</v>
      </c>
      <c r="AZ12" s="25">
        <v>2.5499999999999998</v>
      </c>
      <c r="BA12" s="25">
        <v>3.8250000000000002</v>
      </c>
    </row>
    <row r="13" spans="1:54" s="30" customFormat="1" ht="12" customHeight="1" x14ac:dyDescent="0.15">
      <c r="C13" s="36"/>
      <c r="D13" s="36"/>
      <c r="E13" s="36"/>
      <c r="F13" s="36"/>
      <c r="I13" s="3"/>
      <c r="J13" s="4"/>
      <c r="K13" s="4"/>
      <c r="L13" s="4"/>
      <c r="M13" s="5"/>
      <c r="AR13" s="25" t="s">
        <v>1</v>
      </c>
      <c r="AS13" s="25">
        <v>33</v>
      </c>
      <c r="AT13" s="25">
        <v>11</v>
      </c>
      <c r="AU13" s="25">
        <v>22</v>
      </c>
      <c r="AV13" s="25">
        <v>0.82</v>
      </c>
      <c r="AW13" s="25">
        <v>1.23</v>
      </c>
      <c r="AX13" s="25">
        <v>1.78</v>
      </c>
      <c r="AY13" s="25">
        <v>2.67</v>
      </c>
      <c r="AZ13" s="25">
        <v>2.67</v>
      </c>
      <c r="BA13" s="25">
        <v>4.0049999999999999</v>
      </c>
    </row>
    <row r="14" spans="1:54" s="30" customFormat="1" ht="12" customHeight="1" x14ac:dyDescent="0.15">
      <c r="C14" s="36"/>
      <c r="D14" s="36"/>
      <c r="E14" s="36"/>
      <c r="F14" s="36"/>
      <c r="AR14" s="25" t="s">
        <v>1</v>
      </c>
      <c r="AS14" s="25">
        <v>36</v>
      </c>
      <c r="AT14" s="25">
        <v>12</v>
      </c>
      <c r="AU14" s="25">
        <v>24</v>
      </c>
      <c r="AV14" s="25">
        <v>0.85</v>
      </c>
      <c r="AW14" s="25">
        <v>1.2749999999999999</v>
      </c>
      <c r="AX14" s="25">
        <v>1.86</v>
      </c>
      <c r="AY14" s="25">
        <v>2.79</v>
      </c>
      <c r="AZ14" s="25">
        <v>2.79</v>
      </c>
      <c r="BA14" s="25">
        <v>4.1849999999999996</v>
      </c>
    </row>
    <row r="15" spans="1:54" s="30" customFormat="1" ht="12" customHeight="1" x14ac:dyDescent="0.15">
      <c r="C15" s="36"/>
      <c r="D15" s="36"/>
      <c r="E15" s="36"/>
      <c r="F15" s="36"/>
      <c r="H15" s="2"/>
      <c r="I15" s="2"/>
      <c r="J15" s="2"/>
      <c r="AR15" s="25" t="s">
        <v>1</v>
      </c>
      <c r="AS15" s="25">
        <v>39</v>
      </c>
      <c r="AT15" s="25">
        <v>13</v>
      </c>
      <c r="AU15" s="25">
        <v>26</v>
      </c>
      <c r="AV15" s="25">
        <v>0.88</v>
      </c>
      <c r="AW15" s="25">
        <v>1.32</v>
      </c>
      <c r="AX15" s="25">
        <v>1.94</v>
      </c>
      <c r="AY15" s="25">
        <v>2.91</v>
      </c>
      <c r="AZ15" s="25">
        <v>2.91</v>
      </c>
      <c r="BA15" s="25">
        <v>4.3650000000000002</v>
      </c>
    </row>
    <row r="16" spans="1:54" s="30" customFormat="1" ht="12" customHeight="1" x14ac:dyDescent="0.15">
      <c r="C16" s="36"/>
      <c r="D16" s="36"/>
      <c r="E16" s="36"/>
      <c r="F16" s="36"/>
      <c r="H16" s="6"/>
      <c r="J16" s="7"/>
      <c r="K16" s="7"/>
      <c r="L16" s="7"/>
      <c r="M16" s="4"/>
      <c r="N16" s="5"/>
      <c r="O16" s="6"/>
      <c r="AR16" s="25" t="s">
        <v>1</v>
      </c>
      <c r="AS16" s="25"/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</row>
    <row r="17" spans="2:53" s="30" customFormat="1" ht="12" customHeight="1" x14ac:dyDescent="0.15">
      <c r="C17" s="36"/>
      <c r="D17" s="36"/>
      <c r="E17" s="36"/>
      <c r="F17" s="36"/>
      <c r="H17" s="6"/>
      <c r="I17" s="8"/>
      <c r="J17" s="3"/>
      <c r="K17" s="4"/>
      <c r="L17" s="4"/>
      <c r="M17" s="6"/>
      <c r="N17" s="8"/>
      <c r="O17" s="6"/>
      <c r="AR17" s="25" t="s">
        <v>1</v>
      </c>
      <c r="AS17" s="25"/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</row>
    <row r="18" spans="2:53" s="30" customFormat="1" ht="12" customHeight="1" x14ac:dyDescent="0.2">
      <c r="C18" s="112" t="s">
        <v>73</v>
      </c>
      <c r="D18" s="119"/>
      <c r="E18" s="119"/>
      <c r="F18" s="36" t="s">
        <v>17</v>
      </c>
      <c r="H18" s="35"/>
      <c r="I18" s="8"/>
      <c r="J18" s="155" t="s">
        <v>74</v>
      </c>
      <c r="K18" s="119"/>
      <c r="L18" s="119"/>
      <c r="M18" s="35"/>
      <c r="N18" s="8"/>
      <c r="O18" s="6"/>
      <c r="U18" s="68"/>
      <c r="V18" s="68"/>
      <c r="W18" s="68"/>
      <c r="X18" s="68"/>
    </row>
    <row r="19" spans="2:53" s="30" customFormat="1" ht="12" customHeight="1" x14ac:dyDescent="0.15">
      <c r="C19" s="9"/>
      <c r="D19" s="152">
        <v>2150</v>
      </c>
      <c r="E19" s="10"/>
      <c r="F19" s="36"/>
      <c r="H19" s="35"/>
      <c r="I19" s="8"/>
      <c r="J19" s="156"/>
      <c r="K19" s="119"/>
      <c r="L19" s="119"/>
      <c r="M19" s="35"/>
      <c r="N19" s="8"/>
      <c r="O19" s="6"/>
      <c r="U19" s="36"/>
      <c r="V19" s="17"/>
      <c r="W19" s="36"/>
      <c r="AB19" s="149" t="s">
        <v>75</v>
      </c>
      <c r="AC19" s="119"/>
      <c r="AD19" s="126">
        <v>30</v>
      </c>
      <c r="AE19" s="119"/>
    </row>
    <row r="20" spans="2:53" s="30" customFormat="1" ht="12" customHeight="1" x14ac:dyDescent="0.15">
      <c r="C20" s="36"/>
      <c r="D20" s="153"/>
      <c r="E20" s="35"/>
      <c r="F20" s="36"/>
      <c r="H20" s="6"/>
      <c r="I20" s="8"/>
      <c r="J20" s="11"/>
      <c r="K20" s="2"/>
      <c r="M20" s="6"/>
      <c r="N20" s="8"/>
      <c r="O20" s="6"/>
      <c r="U20" s="36"/>
      <c r="V20" s="17"/>
      <c r="W20" s="36"/>
      <c r="AB20" s="149" t="s">
        <v>76</v>
      </c>
      <c r="AC20" s="119"/>
      <c r="AD20" s="120">
        <f>VLOOKUP(AD19,AS9:BA17,5)</f>
        <v>1.1850000000000001</v>
      </c>
      <c r="AE20" s="119"/>
      <c r="AF20" s="101" t="s">
        <v>67</v>
      </c>
      <c r="AG20" s="119"/>
      <c r="AH20" s="119"/>
      <c r="AR20" s="23"/>
      <c r="AS20" s="24"/>
      <c r="AT20" s="25"/>
      <c r="AU20" s="162" t="s">
        <v>18</v>
      </c>
      <c r="AV20" s="162" t="s">
        <v>19</v>
      </c>
      <c r="AW20" s="162" t="s">
        <v>20</v>
      </c>
      <c r="AX20" s="162" t="s">
        <v>21</v>
      </c>
      <c r="AY20" s="162" t="s">
        <v>22</v>
      </c>
      <c r="AZ20" s="162" t="s">
        <v>23</v>
      </c>
    </row>
    <row r="21" spans="2:53" s="30" customFormat="1" ht="12" customHeight="1" x14ac:dyDescent="0.2">
      <c r="C21" s="36"/>
      <c r="D21" s="153"/>
      <c r="E21" s="35"/>
      <c r="F21" s="36"/>
      <c r="H21" s="6"/>
      <c r="J21" s="7"/>
      <c r="K21" s="2"/>
      <c r="L21" s="7"/>
      <c r="N21" s="8"/>
      <c r="O21" s="6"/>
      <c r="U21" s="36"/>
      <c r="V21" s="17"/>
      <c r="W21" s="36"/>
      <c r="AR21" s="26" t="s">
        <v>24</v>
      </c>
      <c r="AS21" s="74">
        <v>13</v>
      </c>
      <c r="AT21" s="25" t="s">
        <v>25</v>
      </c>
      <c r="AU21" s="25">
        <v>195</v>
      </c>
      <c r="AV21" s="25">
        <v>295</v>
      </c>
      <c r="AW21" s="25">
        <v>195</v>
      </c>
      <c r="AX21" s="25">
        <v>295</v>
      </c>
      <c r="AY21" s="25">
        <v>127</v>
      </c>
      <c r="AZ21" s="25">
        <v>4</v>
      </c>
    </row>
    <row r="22" spans="2:53" s="30" customFormat="1" ht="12" customHeight="1" x14ac:dyDescent="0.2">
      <c r="C22" s="15"/>
      <c r="D22" s="154"/>
      <c r="E22" s="16"/>
      <c r="F22" s="36"/>
      <c r="G22" s="17"/>
      <c r="H22" s="11"/>
      <c r="I22" s="12"/>
      <c r="M22" s="11"/>
      <c r="N22" s="12"/>
      <c r="O22" s="6"/>
      <c r="P22" s="131"/>
      <c r="U22" s="36"/>
      <c r="V22" s="17"/>
      <c r="W22" s="36"/>
      <c r="AB22" s="30" t="s">
        <v>30</v>
      </c>
      <c r="AR22" s="26" t="s">
        <v>24</v>
      </c>
      <c r="AS22" s="74">
        <v>16</v>
      </c>
      <c r="AT22" s="25" t="s">
        <v>25</v>
      </c>
      <c r="AU22" s="25">
        <v>195</v>
      </c>
      <c r="AV22" s="25">
        <v>295</v>
      </c>
      <c r="AW22" s="25">
        <v>195</v>
      </c>
      <c r="AX22" s="25">
        <v>295</v>
      </c>
      <c r="AY22" s="25">
        <v>199</v>
      </c>
      <c r="AZ22" s="25">
        <v>5</v>
      </c>
    </row>
    <row r="23" spans="2:53" s="30" customFormat="1" ht="12" customHeight="1" x14ac:dyDescent="0.2">
      <c r="C23" s="125" t="s">
        <v>26</v>
      </c>
      <c r="D23" s="119"/>
      <c r="E23" s="119"/>
      <c r="F23" s="36"/>
      <c r="G23" s="143" t="s">
        <v>77</v>
      </c>
      <c r="H23" s="18"/>
      <c r="I23" s="19"/>
      <c r="L23" s="133" t="s">
        <v>77</v>
      </c>
      <c r="M23" s="18"/>
      <c r="N23" s="19"/>
      <c r="P23" s="119"/>
      <c r="AR23" s="26" t="s">
        <v>24</v>
      </c>
      <c r="AS23" s="74">
        <v>19</v>
      </c>
      <c r="AT23" s="25" t="s">
        <v>27</v>
      </c>
      <c r="AU23" s="25">
        <v>215</v>
      </c>
      <c r="AV23" s="25">
        <v>345</v>
      </c>
      <c r="AW23" s="25">
        <v>195</v>
      </c>
      <c r="AX23" s="25">
        <v>345</v>
      </c>
      <c r="AY23" s="25">
        <v>287</v>
      </c>
      <c r="AZ23" s="25">
        <v>6</v>
      </c>
    </row>
    <row r="24" spans="2:53" s="30" customFormat="1" ht="12" customHeight="1" x14ac:dyDescent="0.2">
      <c r="C24" s="36"/>
      <c r="D24" s="36"/>
      <c r="E24" s="36"/>
      <c r="F24" s="36"/>
      <c r="G24" s="144"/>
      <c r="H24" s="18"/>
      <c r="I24" s="19"/>
      <c r="L24" s="134"/>
      <c r="M24" s="18"/>
      <c r="N24" s="19"/>
      <c r="P24" s="119"/>
      <c r="AR24" s="26" t="s">
        <v>24</v>
      </c>
      <c r="AS24" s="74">
        <v>22</v>
      </c>
      <c r="AT24" s="25" t="s">
        <v>27</v>
      </c>
      <c r="AU24" s="27">
        <v>215</v>
      </c>
      <c r="AV24" s="25">
        <v>345</v>
      </c>
      <c r="AW24" s="25">
        <v>195</v>
      </c>
      <c r="AX24" s="25">
        <v>345</v>
      </c>
      <c r="AY24" s="25">
        <v>387</v>
      </c>
      <c r="AZ24" s="25">
        <v>7</v>
      </c>
    </row>
    <row r="25" spans="2:53" s="30" customFormat="1" ht="12" customHeight="1" x14ac:dyDescent="0.2">
      <c r="C25" s="2"/>
      <c r="D25" s="2"/>
      <c r="E25" s="2"/>
      <c r="F25" s="2"/>
      <c r="G25" s="145"/>
      <c r="H25" s="21"/>
      <c r="I25" s="22"/>
      <c r="L25" s="135"/>
      <c r="M25" s="21"/>
      <c r="N25" s="22"/>
      <c r="O25" s="2"/>
      <c r="AR25" s="26" t="s">
        <v>24</v>
      </c>
      <c r="AS25" s="74">
        <v>25</v>
      </c>
      <c r="AT25" s="25" t="s">
        <v>27</v>
      </c>
      <c r="AU25" s="27">
        <v>215</v>
      </c>
      <c r="AV25" s="25">
        <v>345</v>
      </c>
      <c r="AW25" s="25">
        <v>195</v>
      </c>
      <c r="AX25" s="25">
        <v>345</v>
      </c>
      <c r="AY25" s="25">
        <v>507</v>
      </c>
      <c r="AZ25" s="25">
        <v>8</v>
      </c>
    </row>
    <row r="26" spans="2:53" s="30" customFormat="1" ht="12" customHeight="1" x14ac:dyDescent="0.2">
      <c r="G26" s="4"/>
      <c r="H26" s="4"/>
      <c r="I26" s="4"/>
      <c r="J26" s="4"/>
      <c r="K26" s="4"/>
      <c r="L26" s="4"/>
      <c r="M26" s="4"/>
      <c r="N26" s="4"/>
      <c r="AR26" s="26" t="s">
        <v>24</v>
      </c>
      <c r="AS26" s="28">
        <v>32</v>
      </c>
      <c r="AT26" s="25" t="s">
        <v>28</v>
      </c>
      <c r="AU26" s="27">
        <v>195</v>
      </c>
      <c r="AV26" s="25">
        <v>390</v>
      </c>
      <c r="AW26" s="25">
        <v>195</v>
      </c>
      <c r="AX26" s="25">
        <v>390</v>
      </c>
      <c r="AY26" s="25">
        <v>791</v>
      </c>
      <c r="AZ26" s="25">
        <v>10</v>
      </c>
    </row>
    <row r="27" spans="2:53" s="30" customFormat="1" ht="12" customHeight="1" x14ac:dyDescent="0.2">
      <c r="B27" s="36"/>
      <c r="C27" s="36"/>
      <c r="D27" s="36"/>
      <c r="E27" s="36"/>
      <c r="AR27" s="26" t="s">
        <v>24</v>
      </c>
      <c r="AS27" s="28">
        <v>35</v>
      </c>
      <c r="AT27" s="25" t="s">
        <v>28</v>
      </c>
      <c r="AU27" s="27">
        <v>195</v>
      </c>
      <c r="AV27" s="25">
        <v>390</v>
      </c>
      <c r="AW27" s="25">
        <v>195</v>
      </c>
      <c r="AX27" s="25">
        <v>390</v>
      </c>
      <c r="AY27" s="25">
        <v>957</v>
      </c>
      <c r="AZ27" s="25">
        <v>11</v>
      </c>
    </row>
    <row r="28" spans="2:53" s="30" customFormat="1" ht="20.100000000000001" customHeight="1" x14ac:dyDescent="0.2">
      <c r="B28" s="97" t="s">
        <v>33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R28" s="26" t="s">
        <v>24</v>
      </c>
      <c r="AS28" s="28">
        <v>38</v>
      </c>
      <c r="AT28" s="25" t="s">
        <v>28</v>
      </c>
      <c r="AU28" s="27">
        <v>195</v>
      </c>
      <c r="AV28" s="25">
        <v>390</v>
      </c>
      <c r="AW28" s="25">
        <v>195</v>
      </c>
      <c r="AX28" s="25">
        <v>390</v>
      </c>
      <c r="AY28" s="25">
        <v>1140</v>
      </c>
      <c r="AZ28" s="25">
        <v>12</v>
      </c>
    </row>
    <row r="29" spans="2:53" s="30" customFormat="1" ht="12" customHeight="1" x14ac:dyDescent="0.2">
      <c r="L29" s="36"/>
      <c r="M29" s="36"/>
      <c r="N29" s="75"/>
      <c r="O29" s="36"/>
      <c r="P29" s="36"/>
      <c r="S29" s="76"/>
      <c r="T29" s="76"/>
      <c r="U29" s="76"/>
      <c r="W29" s="34"/>
      <c r="X29" s="34"/>
      <c r="Y29" s="34"/>
      <c r="AR29" s="26" t="s">
        <v>24</v>
      </c>
      <c r="AS29" s="28">
        <v>41</v>
      </c>
      <c r="AT29" s="25" t="s">
        <v>32</v>
      </c>
      <c r="AU29" s="27">
        <v>195</v>
      </c>
      <c r="AV29" s="25">
        <v>490</v>
      </c>
      <c r="AW29" s="25">
        <v>195</v>
      </c>
      <c r="AX29" s="25">
        <v>490</v>
      </c>
      <c r="AY29" s="25">
        <v>1340</v>
      </c>
      <c r="AZ29" s="25">
        <v>13</v>
      </c>
    </row>
    <row r="30" spans="2:53" s="30" customFormat="1" ht="12" customHeight="1" x14ac:dyDescent="0.2">
      <c r="D30" s="30" t="s">
        <v>34</v>
      </c>
      <c r="AR30" s="29"/>
      <c r="AT30" s="31"/>
    </row>
    <row r="31" spans="2:53" s="30" customFormat="1" ht="12" customHeight="1" x14ac:dyDescent="0.2">
      <c r="G31" s="81" t="s">
        <v>74</v>
      </c>
      <c r="H31" s="119"/>
      <c r="I31" s="119"/>
      <c r="J31" s="119"/>
      <c r="K31" s="119"/>
      <c r="L31" s="119"/>
      <c r="M31" s="81"/>
      <c r="N31" s="119"/>
      <c r="O31" s="119"/>
      <c r="P31" s="119"/>
    </row>
    <row r="32" spans="2:53" s="30" customFormat="1" ht="12" customHeight="1" x14ac:dyDescent="0.15">
      <c r="E32" s="120" t="s">
        <v>36</v>
      </c>
      <c r="F32" s="119"/>
      <c r="G32" s="30" t="s">
        <v>37</v>
      </c>
      <c r="H32" s="77">
        <v>190.8</v>
      </c>
      <c r="I32" s="118">
        <v>385.5</v>
      </c>
      <c r="J32" s="119"/>
      <c r="K32" s="119"/>
      <c r="L32" s="36" t="s">
        <v>38</v>
      </c>
      <c r="O32" s="30" t="s">
        <v>78</v>
      </c>
      <c r="Z32" s="34"/>
      <c r="AA32" s="34"/>
      <c r="AB32" s="34"/>
    </row>
    <row r="33" spans="2:48" s="30" customFormat="1" ht="12" customHeight="1" x14ac:dyDescent="0.2">
      <c r="M33" s="81" t="s">
        <v>36</v>
      </c>
      <c r="N33" s="119"/>
      <c r="O33" s="119"/>
      <c r="P33" s="119"/>
      <c r="S33" s="81" t="s">
        <v>79</v>
      </c>
      <c r="T33" s="119"/>
      <c r="U33" s="31"/>
      <c r="V33" s="81" t="s">
        <v>41</v>
      </c>
      <c r="W33" s="119"/>
    </row>
    <row r="34" spans="2:48" s="30" customFormat="1" ht="12" customHeight="1" x14ac:dyDescent="0.15">
      <c r="E34" s="30" t="s">
        <v>80</v>
      </c>
      <c r="M34" s="118">
        <f>I32</f>
        <v>385.5</v>
      </c>
      <c r="N34" s="119"/>
      <c r="O34" s="119"/>
      <c r="P34" s="119"/>
      <c r="Q34" s="120" t="s">
        <v>43</v>
      </c>
      <c r="R34" s="119"/>
      <c r="S34" s="148">
        <v>1</v>
      </c>
      <c r="T34" s="119"/>
      <c r="U34" s="30" t="s">
        <v>43</v>
      </c>
      <c r="V34" s="124">
        <f>V8</f>
        <v>1</v>
      </c>
      <c r="W34" s="119"/>
      <c r="X34" s="30" t="s">
        <v>37</v>
      </c>
      <c r="Y34" s="118">
        <f>ROUND(M34*S34*V34,1)</f>
        <v>385.5</v>
      </c>
      <c r="Z34" s="119"/>
      <c r="AA34" s="119"/>
      <c r="AB34" s="36" t="s">
        <v>38</v>
      </c>
      <c r="AR34" s="148"/>
      <c r="AS34" s="119"/>
      <c r="AT34" s="119"/>
      <c r="AU34" s="119"/>
    </row>
    <row r="35" spans="2:48" s="30" customFormat="1" ht="12" customHeight="1" x14ac:dyDescent="0.15">
      <c r="Q35" s="36"/>
      <c r="R35" s="36"/>
      <c r="AP35" s="118"/>
      <c r="AQ35" s="119"/>
      <c r="AR35" s="119"/>
      <c r="AS35" s="36"/>
      <c r="AT35" s="122"/>
      <c r="AU35" s="119"/>
      <c r="AV35" s="119"/>
    </row>
    <row r="36" spans="2:48" s="30" customFormat="1" ht="12" customHeight="1" x14ac:dyDescent="0.15">
      <c r="Q36" s="36"/>
      <c r="R36" s="36"/>
    </row>
    <row r="37" spans="2:48" s="30" customFormat="1" ht="20.100000000000001" customHeight="1" x14ac:dyDescent="0.2">
      <c r="B37" s="97" t="s">
        <v>98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Q37" s="32"/>
    </row>
    <row r="38" spans="2:48" s="30" customFormat="1" ht="12" customHeight="1" x14ac:dyDescent="0.2">
      <c r="Z38" s="81" t="s">
        <v>45</v>
      </c>
      <c r="AA38" s="119"/>
      <c r="AB38" s="119"/>
    </row>
    <row r="39" spans="2:48" s="30" customFormat="1" ht="12" customHeight="1" x14ac:dyDescent="0.15">
      <c r="D39" s="30" t="s">
        <v>46</v>
      </c>
      <c r="S39" s="120" t="s">
        <v>81</v>
      </c>
      <c r="T39" s="119"/>
      <c r="U39" s="30" t="s">
        <v>37</v>
      </c>
      <c r="V39" s="118">
        <f>I32</f>
        <v>385.5</v>
      </c>
      <c r="W39" s="119"/>
      <c r="X39" s="119"/>
      <c r="Y39" s="36" t="s">
        <v>43</v>
      </c>
      <c r="Z39" s="122">
        <f>D19/1000</f>
        <v>2.15</v>
      </c>
      <c r="AA39" s="119"/>
      <c r="AB39" s="119"/>
      <c r="AC39" s="36" t="s">
        <v>44</v>
      </c>
      <c r="AD39" s="127">
        <f>ROUND(V39*Z39,1)</f>
        <v>828.8</v>
      </c>
      <c r="AE39" s="119"/>
      <c r="AF39" s="119"/>
      <c r="AG39" s="30" t="s">
        <v>82</v>
      </c>
    </row>
    <row r="40" spans="2:48" s="30" customFormat="1" ht="12" customHeight="1" x14ac:dyDescent="0.2">
      <c r="S40" s="31"/>
      <c r="T40" s="31"/>
      <c r="U40" s="32"/>
    </row>
    <row r="41" spans="2:48" s="30" customFormat="1" ht="12" customHeight="1" x14ac:dyDescent="0.2">
      <c r="S41" s="31"/>
      <c r="T41" s="31"/>
      <c r="U41" s="31"/>
      <c r="V41" s="31"/>
      <c r="W41" s="31"/>
      <c r="X41" s="31"/>
      <c r="Y41" s="1"/>
      <c r="Z41" s="81" t="s">
        <v>83</v>
      </c>
      <c r="AA41" s="119"/>
      <c r="AB41" s="119"/>
      <c r="AC41" s="31"/>
      <c r="AD41" s="31"/>
      <c r="AE41" s="31"/>
      <c r="AF41" s="31"/>
      <c r="AG41" s="31"/>
    </row>
    <row r="42" spans="2:48" s="30" customFormat="1" ht="12" customHeight="1" x14ac:dyDescent="0.15">
      <c r="D42" s="30" t="s">
        <v>50</v>
      </c>
      <c r="S42" s="120" t="s">
        <v>51</v>
      </c>
      <c r="T42" s="119"/>
      <c r="U42" s="30" t="s">
        <v>37</v>
      </c>
      <c r="V42" s="118">
        <f>AD39</f>
        <v>828.8</v>
      </c>
      <c r="W42" s="119"/>
      <c r="X42" s="119"/>
      <c r="Y42" s="36" t="s">
        <v>52</v>
      </c>
      <c r="Z42" s="128">
        <f>I12/1000</f>
        <v>2.67</v>
      </c>
      <c r="AA42" s="119"/>
      <c r="AB42" s="119"/>
      <c r="AC42" s="36" t="s">
        <v>44</v>
      </c>
      <c r="AD42" s="127">
        <f>ROUND(V42/Z42,1)</f>
        <v>310.39999999999998</v>
      </c>
      <c r="AE42" s="119"/>
      <c r="AF42" s="119"/>
      <c r="AG42" s="36" t="s">
        <v>38</v>
      </c>
    </row>
    <row r="43" spans="2:48" s="30" customFormat="1" ht="12" customHeight="1" x14ac:dyDescent="0.15"/>
    <row r="44" spans="2:48" s="30" customFormat="1" ht="12" customHeight="1" x14ac:dyDescent="0.2">
      <c r="D44" s="30" t="s">
        <v>53</v>
      </c>
      <c r="K44" s="31"/>
      <c r="L44" s="31"/>
      <c r="M44" s="31"/>
      <c r="N44" s="31"/>
      <c r="O44" s="31"/>
      <c r="P44" s="31"/>
      <c r="Q44" s="31"/>
      <c r="R44" s="31"/>
      <c r="W44" s="31"/>
      <c r="X44" s="132">
        <f>ROUND(U45/AC44,2)</f>
        <v>5.29</v>
      </c>
      <c r="Y44" s="119"/>
      <c r="AC44" s="141">
        <f>VLOOKUP(AD45,AS21:AZ29,7)</f>
        <v>199</v>
      </c>
      <c r="AD44" s="119"/>
    </row>
    <row r="45" spans="2:48" s="30" customFormat="1" ht="13.5" customHeight="1" x14ac:dyDescent="0.2">
      <c r="D45" s="120" t="s">
        <v>54</v>
      </c>
      <c r="E45" s="119"/>
      <c r="F45" s="130" t="s">
        <v>51</v>
      </c>
      <c r="G45" s="86"/>
      <c r="H45" s="86"/>
      <c r="I45" s="86"/>
      <c r="J45" s="120" t="s">
        <v>44</v>
      </c>
      <c r="K45" s="139">
        <f>AD42</f>
        <v>310.39999999999998</v>
      </c>
      <c r="L45" s="86"/>
      <c r="M45" s="86"/>
      <c r="N45" s="86"/>
      <c r="O45" s="2" t="s">
        <v>43</v>
      </c>
      <c r="P45" s="130" t="s">
        <v>55</v>
      </c>
      <c r="Q45" s="86"/>
      <c r="R45" s="86"/>
      <c r="S45" s="31"/>
      <c r="T45" s="120" t="s">
        <v>44</v>
      </c>
      <c r="U45" s="140">
        <f>ROUND(K45*10^3/L46,2)</f>
        <v>1052.2</v>
      </c>
      <c r="V45" s="119"/>
      <c r="W45" s="119"/>
      <c r="X45" s="120" t="s">
        <v>56</v>
      </c>
      <c r="Y45" s="119"/>
      <c r="Z45" s="126">
        <v>8</v>
      </c>
      <c r="AA45" s="119"/>
      <c r="AB45" s="120" t="s">
        <v>57</v>
      </c>
      <c r="AC45" s="146" t="s">
        <v>24</v>
      </c>
      <c r="AD45" s="150">
        <v>16</v>
      </c>
      <c r="AE45" s="119"/>
      <c r="AF45" s="31"/>
    </row>
    <row r="46" spans="2:48" s="30" customFormat="1" ht="12" customHeight="1" x14ac:dyDescent="0.2">
      <c r="D46" s="119"/>
      <c r="E46" s="119"/>
      <c r="F46" s="120" t="s">
        <v>58</v>
      </c>
      <c r="G46" s="119"/>
      <c r="H46" s="119"/>
      <c r="I46" s="119"/>
      <c r="J46" s="119"/>
      <c r="K46" s="31"/>
      <c r="L46" s="137">
        <f>VLOOKUP(AD45,AS21:AZ29,4)</f>
        <v>295</v>
      </c>
      <c r="M46" s="94"/>
      <c r="N46" s="94"/>
      <c r="O46" s="94"/>
      <c r="P46" s="31"/>
      <c r="Q46" s="31"/>
      <c r="R46" s="31"/>
      <c r="S46" s="31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38" t="s">
        <v>59</v>
      </c>
      <c r="AG46" s="120" t="s">
        <v>60</v>
      </c>
      <c r="AH46" s="119"/>
      <c r="AI46" s="119"/>
      <c r="AJ46" s="123">
        <f>X44/Z45</f>
        <v>0.66125</v>
      </c>
      <c r="AK46" s="119"/>
      <c r="AL46" s="30" t="s">
        <v>61</v>
      </c>
    </row>
    <row r="47" spans="2:48" s="30" customFormat="1" ht="12" customHeight="1" x14ac:dyDescent="0.15"/>
    <row r="48" spans="2:48" s="30" customFormat="1" ht="12" customHeight="1" x14ac:dyDescent="0.15">
      <c r="AI48" s="38" t="s">
        <v>84</v>
      </c>
      <c r="AJ48" s="126">
        <v>0.06</v>
      </c>
      <c r="AK48" s="119"/>
    </row>
    <row r="49" spans="1:54" s="30" customFormat="1" ht="12" customHeight="1" x14ac:dyDescent="0.15">
      <c r="AF49" s="30" t="s">
        <v>85</v>
      </c>
      <c r="AG49" s="151">
        <f>AJ46+AJ48/295*195</f>
        <v>0.70091101694915259</v>
      </c>
      <c r="AH49" s="119"/>
      <c r="AI49" s="78" t="s">
        <v>86</v>
      </c>
    </row>
    <row r="50" spans="1:54" s="30" customFormat="1" ht="12" customHeight="1" x14ac:dyDescent="0.15"/>
    <row r="51" spans="1:54" s="30" customFormat="1" ht="20.100000000000001" customHeight="1" x14ac:dyDescent="0.15">
      <c r="B51" s="97" t="s">
        <v>99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54" s="30" customFormat="1" ht="14.25" customHeight="1" x14ac:dyDescent="0.2">
      <c r="E52" s="81" t="s">
        <v>63</v>
      </c>
      <c r="F52" s="119"/>
      <c r="G52" s="119"/>
      <c r="H52" s="119"/>
      <c r="I52" s="119"/>
      <c r="Z52" s="31"/>
      <c r="AA52" s="31"/>
      <c r="AB52" s="31"/>
      <c r="AC52" s="31"/>
      <c r="AD52" s="31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</row>
    <row r="53" spans="1:54" s="30" customFormat="1" ht="14.25" customHeight="1" x14ac:dyDescent="0.2">
      <c r="D53" s="120" t="s">
        <v>64</v>
      </c>
      <c r="E53" s="119"/>
      <c r="F53" s="126">
        <v>13</v>
      </c>
      <c r="G53" s="119"/>
      <c r="H53" s="30" t="s">
        <v>65</v>
      </c>
      <c r="K53" s="120" t="s">
        <v>66</v>
      </c>
      <c r="L53" s="119"/>
      <c r="M53" s="138">
        <f>(I12+N12)/10</f>
        <v>267</v>
      </c>
      <c r="N53" s="119"/>
      <c r="O53" s="119"/>
      <c r="P53" s="119"/>
      <c r="Q53" s="30" t="s">
        <v>65</v>
      </c>
      <c r="R53" s="36"/>
      <c r="Y53" s="31"/>
      <c r="Z53" s="31"/>
      <c r="AA53" s="31"/>
      <c r="AB53" s="31"/>
      <c r="AC53" s="31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</row>
    <row r="54" spans="1:54" s="30" customFormat="1" ht="13.15" customHeight="1" x14ac:dyDescent="0.2">
      <c r="H54" s="81" t="s">
        <v>67</v>
      </c>
      <c r="I54" s="119"/>
      <c r="J54" s="119"/>
      <c r="K54" s="119"/>
      <c r="L54" s="119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</row>
    <row r="55" spans="1:54" s="30" customFormat="1" ht="14.25" customHeight="1" x14ac:dyDescent="0.15">
      <c r="D55" s="120" t="s">
        <v>68</v>
      </c>
      <c r="E55" s="119"/>
      <c r="F55" s="119"/>
      <c r="G55" s="119"/>
      <c r="H55" s="120" t="s">
        <v>69</v>
      </c>
      <c r="I55" s="119"/>
      <c r="J55" s="127">
        <f>VLOOKUP(AD19,AS9:BA17,5)</f>
        <v>1.1850000000000001</v>
      </c>
      <c r="K55" s="119"/>
      <c r="L55" s="30" t="s">
        <v>43</v>
      </c>
      <c r="M55" s="120" t="s">
        <v>70</v>
      </c>
      <c r="N55" s="119"/>
      <c r="O55" s="119"/>
      <c r="P55" s="36" t="s">
        <v>61</v>
      </c>
      <c r="Q55" s="120" t="s">
        <v>43</v>
      </c>
      <c r="R55" s="119"/>
      <c r="S55" s="147">
        <f>F53</f>
        <v>13</v>
      </c>
      <c r="T55" s="119"/>
      <c r="U55" s="30" t="s">
        <v>43</v>
      </c>
      <c r="V55" s="118">
        <f>M53</f>
        <v>267</v>
      </c>
      <c r="W55" s="119"/>
      <c r="X55" s="119"/>
      <c r="Y55" s="30" t="s">
        <v>43</v>
      </c>
      <c r="Z55" s="136" t="s">
        <v>71</v>
      </c>
      <c r="AA55" s="119"/>
      <c r="AB55" s="36" t="s">
        <v>44</v>
      </c>
      <c r="AC55" s="121">
        <f>ROUND((J55*10^2)*S55*V55*10^-3,1)</f>
        <v>411.3</v>
      </c>
      <c r="AD55" s="119"/>
      <c r="AE55" s="119"/>
      <c r="AF55" s="36" t="str">
        <f>IF(AC55="","",IF(AC55&lt;AG55,"&lt;","&gt;"))</f>
        <v>&gt;</v>
      </c>
      <c r="AG55" s="142">
        <f>Y34</f>
        <v>385.5</v>
      </c>
      <c r="AH55" s="119"/>
      <c r="AI55" s="119"/>
      <c r="AJ55" s="36" t="s">
        <v>38</v>
      </c>
      <c r="AK55" s="30" t="s">
        <v>56</v>
      </c>
      <c r="AL55" s="127" t="str">
        <f>IF(AG55="","",IF(AF55="&lt;","NG","OK"))</f>
        <v>OK</v>
      </c>
      <c r="AM55" s="119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</row>
    <row r="56" spans="1:54" s="30" customFormat="1" ht="14.25" customHeight="1" x14ac:dyDescent="0.2">
      <c r="W56" s="31"/>
      <c r="X56" s="31"/>
      <c r="Y56" s="31"/>
      <c r="Z56" s="31"/>
      <c r="AA56" s="31"/>
      <c r="AB56" s="31"/>
      <c r="AC56" s="38" t="s">
        <v>59</v>
      </c>
      <c r="AD56" s="120" t="s">
        <v>60</v>
      </c>
      <c r="AE56" s="119"/>
      <c r="AF56" s="119"/>
      <c r="AG56" s="123">
        <f>AG55/AC55</f>
        <v>0.93727206418672504</v>
      </c>
      <c r="AH56" s="119"/>
      <c r="AI56" s="30" t="s">
        <v>61</v>
      </c>
      <c r="AJ56" s="31"/>
      <c r="AM56" s="31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</row>
    <row r="57" spans="1:54" s="45" customFormat="1" x14ac:dyDescent="0.2">
      <c r="U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0"/>
      <c r="AK57" s="40"/>
      <c r="AL57" s="40"/>
      <c r="AM57" s="31"/>
      <c r="AN57" s="30"/>
    </row>
    <row r="58" spans="1:54" s="45" customFormat="1" x14ac:dyDescent="0.2"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0"/>
      <c r="AK58" s="40"/>
      <c r="AL58" s="40"/>
      <c r="AM58" s="31"/>
      <c r="AN58" s="30"/>
    </row>
    <row r="59" spans="1:54" s="45" customForma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36"/>
      <c r="Q59" s="79"/>
      <c r="R59" s="31"/>
      <c r="S59" s="31"/>
      <c r="T59" s="31"/>
      <c r="U59" s="31"/>
    </row>
    <row r="60" spans="1:54" s="45" customForma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36"/>
      <c r="Q60" s="79"/>
      <c r="R60" s="31"/>
      <c r="S60" s="31"/>
      <c r="T60" s="31"/>
      <c r="U60" s="31"/>
      <c r="AO60" s="30"/>
      <c r="AP60" s="30"/>
      <c r="AQ60" s="30"/>
      <c r="AR60" s="40"/>
      <c r="AS60" s="40"/>
      <c r="AT60" s="40"/>
      <c r="AU60" s="40"/>
      <c r="AV60" s="40"/>
      <c r="AW60" s="40"/>
      <c r="AX60" s="40"/>
      <c r="AY60" s="40"/>
      <c r="AZ60" s="40"/>
      <c r="BA60" s="31"/>
    </row>
    <row r="61" spans="1:54" s="45" customForma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36"/>
      <c r="Q61" s="79"/>
      <c r="R61" s="31"/>
      <c r="S61" s="31"/>
      <c r="T61" s="31"/>
      <c r="U61" s="31"/>
      <c r="AO61" s="40"/>
      <c r="AP61" s="31"/>
      <c r="AQ61" s="36"/>
      <c r="AR61" s="40"/>
      <c r="AS61" s="40"/>
      <c r="AT61" s="40"/>
      <c r="AU61" s="40"/>
      <c r="AV61" s="40"/>
      <c r="AW61" s="40"/>
      <c r="AX61" s="40"/>
      <c r="AY61" s="40"/>
      <c r="AZ61" s="40"/>
      <c r="BA61" s="31"/>
      <c r="BB61" s="31"/>
    </row>
    <row r="62" spans="1:54" s="45" customForma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31"/>
      <c r="Q62" s="31"/>
      <c r="R62" s="31"/>
      <c r="S62" s="31"/>
      <c r="T62" s="31"/>
      <c r="U62" s="31"/>
      <c r="AO62" s="40"/>
      <c r="AP62" s="31"/>
      <c r="AQ62" s="36"/>
      <c r="AR62" s="40"/>
      <c r="AS62" s="40"/>
      <c r="AT62" s="40"/>
      <c r="AU62" s="40"/>
      <c r="AV62" s="40"/>
      <c r="AW62" s="40"/>
      <c r="AX62" s="40"/>
      <c r="AY62" s="40"/>
      <c r="AZ62" s="40"/>
      <c r="BA62" s="31"/>
      <c r="BB62" s="31"/>
    </row>
    <row r="63" spans="1:54" s="45" customForma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31"/>
      <c r="Q63" s="31"/>
      <c r="R63" s="31"/>
      <c r="S63" s="31"/>
      <c r="T63" s="31"/>
      <c r="U63" s="31"/>
      <c r="AO63" s="40"/>
      <c r="AP63" s="31"/>
      <c r="AQ63" s="36"/>
      <c r="AR63" s="40"/>
      <c r="AS63" s="40"/>
      <c r="AT63" s="40"/>
      <c r="AU63" s="40"/>
      <c r="AV63" s="40"/>
      <c r="AW63" s="40"/>
      <c r="AX63" s="40"/>
      <c r="AY63" s="40"/>
      <c r="AZ63" s="40"/>
      <c r="BA63" s="31"/>
      <c r="BB63" s="31"/>
    </row>
    <row r="64" spans="1:54" s="45" customForma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31"/>
      <c r="AO64" s="40"/>
      <c r="AP64" s="79"/>
      <c r="AQ64" s="31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31"/>
    </row>
    <row r="65" spans="1:54" s="45" customForma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79"/>
      <c r="AQ65" s="31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31"/>
    </row>
    <row r="66" spans="1:54" s="31" customForma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</row>
    <row r="67" spans="1:54" s="31" customForma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</row>
    <row r="68" spans="1:54" s="31" customForma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</row>
    <row r="69" spans="1:54" s="31" customForma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</row>
    <row r="70" spans="1:54" s="31" customForma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</row>
  </sheetData>
  <mergeCells count="85">
    <mergeCell ref="AD56:AF56"/>
    <mergeCell ref="B2:AC2"/>
    <mergeCell ref="Z41:AB41"/>
    <mergeCell ref="AB19:AC19"/>
    <mergeCell ref="D19:D22"/>
    <mergeCell ref="J18:L19"/>
    <mergeCell ref="F53:G53"/>
    <mergeCell ref="V8:W8"/>
    <mergeCell ref="M31:P31"/>
    <mergeCell ref="E32:F32"/>
    <mergeCell ref="AG46:AI46"/>
    <mergeCell ref="AR34:AU34"/>
    <mergeCell ref="AB20:AC20"/>
    <mergeCell ref="AD20:AE20"/>
    <mergeCell ref="AJ46:AK46"/>
    <mergeCell ref="AD45:AE46"/>
    <mergeCell ref="Z39:AB39"/>
    <mergeCell ref="Y34:AA34"/>
    <mergeCell ref="Q34:R34"/>
    <mergeCell ref="S34:T34"/>
    <mergeCell ref="I10:Q10"/>
    <mergeCell ref="AD42:AF42"/>
    <mergeCell ref="G31:L31"/>
    <mergeCell ref="P45:R45"/>
    <mergeCell ref="S33:T33"/>
    <mergeCell ref="P22:P24"/>
    <mergeCell ref="F45:I45"/>
    <mergeCell ref="X44:Y44"/>
    <mergeCell ref="L23:L25"/>
    <mergeCell ref="AB45:AB46"/>
    <mergeCell ref="T45:T46"/>
    <mergeCell ref="R12:T12"/>
    <mergeCell ref="S42:T42"/>
    <mergeCell ref="L46:O46"/>
    <mergeCell ref="X45:Y46"/>
    <mergeCell ref="Z38:AB38"/>
    <mergeCell ref="C18:E18"/>
    <mergeCell ref="N12:Q12"/>
    <mergeCell ref="Z45:AA46"/>
    <mergeCell ref="AD39:AF39"/>
    <mergeCell ref="K53:L53"/>
    <mergeCell ref="M33:P33"/>
    <mergeCell ref="B28:AC28"/>
    <mergeCell ref="V33:W33"/>
    <mergeCell ref="S39:T39"/>
    <mergeCell ref="Z42:AB42"/>
    <mergeCell ref="D53:E53"/>
    <mergeCell ref="I12:M12"/>
    <mergeCell ref="D45:E46"/>
    <mergeCell ref="F46:I46"/>
    <mergeCell ref="M53:P53"/>
    <mergeCell ref="AD19:AE19"/>
    <mergeCell ref="AG56:AH56"/>
    <mergeCell ref="AF20:AH20"/>
    <mergeCell ref="V34:W34"/>
    <mergeCell ref="C23:E23"/>
    <mergeCell ref="J45:J46"/>
    <mergeCell ref="M55:O55"/>
    <mergeCell ref="V55:X55"/>
    <mergeCell ref="Z55:AA55"/>
    <mergeCell ref="M34:P34"/>
    <mergeCell ref="K45:N45"/>
    <mergeCell ref="U45:W46"/>
    <mergeCell ref="AC44:AD44"/>
    <mergeCell ref="AG55:AI55"/>
    <mergeCell ref="G23:G25"/>
    <mergeCell ref="AC45:AC46"/>
    <mergeCell ref="S55:T55"/>
    <mergeCell ref="H55:I55"/>
    <mergeCell ref="AC55:AE55"/>
    <mergeCell ref="AT35:AV35"/>
    <mergeCell ref="D55:G55"/>
    <mergeCell ref="V39:X39"/>
    <mergeCell ref="Q55:R55"/>
    <mergeCell ref="AL55:AM55"/>
    <mergeCell ref="AJ48:AK48"/>
    <mergeCell ref="V42:X42"/>
    <mergeCell ref="B51:AC51"/>
    <mergeCell ref="AG49:AH49"/>
    <mergeCell ref="J55:K55"/>
    <mergeCell ref="AP35:AR35"/>
    <mergeCell ref="I32:K32"/>
    <mergeCell ref="B37:AC37"/>
    <mergeCell ref="H54:L54"/>
    <mergeCell ref="E52:I52"/>
  </mergeCells>
  <phoneticPr fontId="1"/>
  <conditionalFormatting sqref="AL55">
    <cfRule type="cellIs" dxfId="3" priority="1" operator="equal">
      <formula>"OK"</formula>
    </cfRule>
    <cfRule type="cellIs" dxfId="2" priority="2" operator="equal">
      <formula>"NG"</formula>
    </cfRule>
  </conditionalFormatting>
  <dataValidations count="1">
    <dataValidation type="list" allowBlank="1" showInputMessage="1" showErrorMessage="1" sqref="AD19:AE19" xr:uid="{00000000-0002-0000-0100-000000000000}">
      <formula1>FC</formula1>
    </dataValidation>
  </dataValidations>
  <pageMargins left="0.59055118110236215" right="0.5905511811023621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69"/>
  <sheetViews>
    <sheetView showGridLines="0" view="pageBreakPreview" zoomScale="85" zoomScaleNormal="100" zoomScaleSheetLayoutView="85" workbookViewId="0">
      <selection activeCell="Z14" sqref="Z14"/>
    </sheetView>
  </sheetViews>
  <sheetFormatPr defaultColWidth="2.5" defaultRowHeight="15.75" x14ac:dyDescent="0.15"/>
  <cols>
    <col min="1" max="1" width="2.5" style="167" customWidth="1"/>
    <col min="2" max="7" width="2.5" style="40" customWidth="1"/>
    <col min="8" max="9" width="1.25" style="40" customWidth="1"/>
    <col min="10" max="12" width="2.5" style="40" customWidth="1"/>
    <col min="13" max="14" width="1.25" style="40" customWidth="1"/>
    <col min="15" max="16" width="2.5" style="40" customWidth="1"/>
    <col min="17" max="18" width="1.25" style="40" customWidth="1"/>
    <col min="19" max="43" width="2.5" style="40" customWidth="1"/>
    <col min="44" max="44" width="3.625" style="40" bestFit="1" customWidth="1"/>
    <col min="45" max="45" width="4" style="40" bestFit="1" customWidth="1"/>
    <col min="46" max="46" width="7.5" style="40" bestFit="1" customWidth="1"/>
    <col min="47" max="48" width="5.25" style="40" bestFit="1" customWidth="1"/>
    <col min="49" max="49" width="6.125" style="40" bestFit="1" customWidth="1"/>
    <col min="50" max="51" width="7.25" style="40" bestFit="1" customWidth="1"/>
    <col min="52" max="53" width="7.125" style="40" bestFit="1" customWidth="1"/>
    <col min="54" max="54" width="2.5" style="40" customWidth="1"/>
    <col min="55" max="16384" width="2.5" style="40"/>
  </cols>
  <sheetData>
    <row r="1" spans="1:53" s="45" customFormat="1" ht="16.5" customHeight="1" x14ac:dyDescent="0.15">
      <c r="A1" s="164"/>
    </row>
    <row r="2" spans="1:53" s="45" customFormat="1" ht="27.95" customHeight="1" x14ac:dyDescent="0.15">
      <c r="A2" s="33"/>
      <c r="B2" s="113" t="s">
        <v>96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</row>
    <row r="3" spans="1:53" s="45" customFormat="1" ht="14.25" customHeight="1" x14ac:dyDescent="0.15">
      <c r="A3" s="165"/>
    </row>
    <row r="4" spans="1:53" s="30" customFormat="1" ht="12" customHeight="1" x14ac:dyDescent="0.15">
      <c r="A4" s="166"/>
      <c r="B4" s="69" t="s">
        <v>87</v>
      </c>
    </row>
    <row r="5" spans="1:53" s="30" customFormat="1" ht="12" customHeight="1" x14ac:dyDescent="0.15">
      <c r="A5" s="166"/>
    </row>
    <row r="6" spans="1:53" s="30" customFormat="1" ht="12" customHeight="1" x14ac:dyDescent="0.15">
      <c r="A6" s="166"/>
      <c r="C6" s="69" t="s">
        <v>12</v>
      </c>
    </row>
    <row r="7" spans="1:53" s="30" customFormat="1" ht="12" customHeight="1" x14ac:dyDescent="0.15">
      <c r="A7" s="166"/>
      <c r="C7" s="69" t="s">
        <v>13</v>
      </c>
      <c r="R7" s="30" t="s">
        <v>14</v>
      </c>
      <c r="V7" s="124">
        <v>1</v>
      </c>
      <c r="W7" s="119"/>
      <c r="X7" s="30" t="s">
        <v>15</v>
      </c>
    </row>
    <row r="8" spans="1:53" s="30" customFormat="1" ht="12" customHeight="1" x14ac:dyDescent="0.15">
      <c r="A8" s="166"/>
    </row>
    <row r="9" spans="1:53" s="30" customFormat="1" ht="12" customHeight="1" x14ac:dyDescent="0.15">
      <c r="A9" s="166"/>
    </row>
    <row r="10" spans="1:53" s="30" customFormat="1" ht="12" customHeight="1" x14ac:dyDescent="0.15">
      <c r="A10" s="166"/>
      <c r="I10" s="129">
        <f>I12+N12</f>
        <v>3275</v>
      </c>
      <c r="J10" s="86"/>
      <c r="K10" s="86"/>
      <c r="L10" s="86"/>
      <c r="M10" s="86"/>
      <c r="N10" s="86"/>
      <c r="O10" s="86"/>
      <c r="P10" s="86"/>
      <c r="Q10" s="86"/>
    </row>
    <row r="11" spans="1:53" s="30" customFormat="1" ht="12" customHeight="1" x14ac:dyDescent="0.15">
      <c r="A11" s="166"/>
      <c r="I11" s="3"/>
      <c r="J11" s="4"/>
      <c r="K11" s="4"/>
      <c r="L11" s="4"/>
      <c r="M11" s="4"/>
      <c r="N11" s="4"/>
      <c r="O11" s="4"/>
      <c r="P11" s="4"/>
      <c r="Q11" s="5"/>
      <c r="AS11" s="30" t="s">
        <v>72</v>
      </c>
    </row>
    <row r="12" spans="1:53" s="30" customFormat="1" ht="12" customHeight="1" x14ac:dyDescent="0.15">
      <c r="A12" s="166"/>
      <c r="C12" s="36"/>
      <c r="I12" s="129">
        <v>2030</v>
      </c>
      <c r="J12" s="86"/>
      <c r="K12" s="86"/>
      <c r="L12" s="86"/>
      <c r="M12" s="86"/>
      <c r="N12" s="129">
        <v>1245</v>
      </c>
      <c r="O12" s="86"/>
      <c r="P12" s="86"/>
      <c r="Q12" s="86"/>
      <c r="R12" s="129">
        <v>1155</v>
      </c>
      <c r="S12" s="86"/>
      <c r="T12" s="86"/>
    </row>
    <row r="13" spans="1:53" s="30" customFormat="1" ht="12" customHeight="1" x14ac:dyDescent="0.15">
      <c r="A13" s="166"/>
      <c r="C13" s="36"/>
      <c r="D13" s="36"/>
      <c r="E13" s="36"/>
      <c r="F13" s="36"/>
      <c r="I13" s="3"/>
      <c r="J13" s="4"/>
      <c r="K13" s="4"/>
      <c r="L13" s="4"/>
      <c r="M13" s="5"/>
      <c r="N13" s="3"/>
      <c r="O13" s="4"/>
      <c r="P13" s="4"/>
      <c r="Q13" s="4"/>
      <c r="R13" s="3"/>
      <c r="S13" s="4"/>
      <c r="T13" s="5"/>
      <c r="AS13" s="161" t="s">
        <v>1</v>
      </c>
      <c r="AT13" s="161" t="s">
        <v>2</v>
      </c>
      <c r="AU13" s="161" t="s">
        <v>3</v>
      </c>
      <c r="AV13" s="161" t="s">
        <v>4</v>
      </c>
      <c r="AW13" s="161" t="s">
        <v>5</v>
      </c>
      <c r="AX13" s="161" t="s">
        <v>6</v>
      </c>
      <c r="AY13" s="161" t="s">
        <v>7</v>
      </c>
      <c r="AZ13" s="161" t="s">
        <v>8</v>
      </c>
      <c r="BA13" s="161" t="s">
        <v>9</v>
      </c>
    </row>
    <row r="14" spans="1:53" s="30" customFormat="1" ht="12" customHeight="1" x14ac:dyDescent="0.15">
      <c r="A14" s="166"/>
      <c r="C14" s="36"/>
      <c r="D14" s="36"/>
      <c r="E14" s="36"/>
      <c r="F14" s="36"/>
      <c r="AR14" s="25" t="s">
        <v>1</v>
      </c>
      <c r="AS14" s="25">
        <v>21</v>
      </c>
      <c r="AT14" s="25">
        <v>7</v>
      </c>
      <c r="AU14" s="25">
        <v>14</v>
      </c>
      <c r="AV14" s="25">
        <v>0.7</v>
      </c>
      <c r="AW14" s="25">
        <v>1.05</v>
      </c>
      <c r="AX14" s="25">
        <v>1.4</v>
      </c>
      <c r="AY14" s="25">
        <v>2.1</v>
      </c>
      <c r="AZ14" s="25">
        <v>2.1</v>
      </c>
      <c r="BA14" s="25">
        <v>3.15</v>
      </c>
    </row>
    <row r="15" spans="1:53" s="30" customFormat="1" ht="12" customHeight="1" x14ac:dyDescent="0.15">
      <c r="A15" s="166"/>
      <c r="C15" s="36"/>
      <c r="D15" s="36"/>
      <c r="E15" s="36"/>
      <c r="F15" s="36"/>
      <c r="H15" s="2"/>
      <c r="I15" s="2"/>
      <c r="J15" s="2"/>
      <c r="O15" s="3"/>
      <c r="P15" s="4"/>
      <c r="Q15" s="4"/>
      <c r="R15" s="4"/>
      <c r="S15" s="4"/>
      <c r="T15" s="5"/>
      <c r="AR15" s="25" t="s">
        <v>1</v>
      </c>
      <c r="AS15" s="25">
        <v>24</v>
      </c>
      <c r="AT15" s="25">
        <v>8</v>
      </c>
      <c r="AU15" s="25">
        <v>16</v>
      </c>
      <c r="AV15" s="25">
        <v>0.73</v>
      </c>
      <c r="AW15" s="25">
        <v>1.095</v>
      </c>
      <c r="AX15" s="25">
        <v>1.54</v>
      </c>
      <c r="AY15" s="25">
        <v>2.31</v>
      </c>
      <c r="AZ15" s="25">
        <v>2.31</v>
      </c>
      <c r="BA15" s="25">
        <v>3.4649999999999999</v>
      </c>
    </row>
    <row r="16" spans="1:53" s="30" customFormat="1" ht="12" customHeight="1" x14ac:dyDescent="0.15">
      <c r="A16" s="166"/>
      <c r="C16" s="36"/>
      <c r="D16" s="36"/>
      <c r="E16" s="36"/>
      <c r="F16" s="36"/>
      <c r="H16" s="6"/>
      <c r="J16" s="7"/>
      <c r="K16" s="7"/>
      <c r="L16" s="7"/>
      <c r="M16" s="4"/>
      <c r="N16" s="5"/>
      <c r="O16" s="6"/>
      <c r="T16" s="8"/>
      <c r="AR16" s="25" t="s">
        <v>1</v>
      </c>
      <c r="AS16" s="25">
        <v>27</v>
      </c>
      <c r="AT16" s="25">
        <v>9</v>
      </c>
      <c r="AU16" s="25">
        <v>18</v>
      </c>
      <c r="AV16" s="25">
        <v>0.76</v>
      </c>
      <c r="AW16" s="25">
        <v>1.1399999999999999</v>
      </c>
      <c r="AX16" s="25">
        <v>1.62</v>
      </c>
      <c r="AY16" s="25">
        <v>2.4300000000000002</v>
      </c>
      <c r="AZ16" s="25">
        <v>2.4300000000000002</v>
      </c>
      <c r="BA16" s="25">
        <v>3.645</v>
      </c>
    </row>
    <row r="17" spans="1:53" s="30" customFormat="1" ht="12" customHeight="1" x14ac:dyDescent="0.15">
      <c r="A17" s="166"/>
      <c r="C17" s="36"/>
      <c r="D17" s="36"/>
      <c r="E17" s="36"/>
      <c r="F17" s="36"/>
      <c r="H17" s="6"/>
      <c r="I17" s="8"/>
      <c r="J17" s="3"/>
      <c r="K17" s="4"/>
      <c r="L17" s="4"/>
      <c r="M17" s="6"/>
      <c r="N17" s="8"/>
      <c r="O17" s="6"/>
      <c r="Q17" s="3"/>
      <c r="R17" s="5"/>
      <c r="T17" s="8"/>
      <c r="AR17" s="25" t="s">
        <v>1</v>
      </c>
      <c r="AS17" s="25">
        <v>30</v>
      </c>
      <c r="AT17" s="25">
        <v>10</v>
      </c>
      <c r="AU17" s="25">
        <v>20</v>
      </c>
      <c r="AV17" s="25">
        <v>0.79</v>
      </c>
      <c r="AW17" s="25">
        <v>1.1850000000000001</v>
      </c>
      <c r="AX17" s="25">
        <v>1.7</v>
      </c>
      <c r="AY17" s="25">
        <v>2.5499999999999998</v>
      </c>
      <c r="AZ17" s="25">
        <v>2.5499999999999998</v>
      </c>
      <c r="BA17" s="25">
        <v>3.8250000000000002</v>
      </c>
    </row>
    <row r="18" spans="1:53" s="30" customFormat="1" ht="12" customHeight="1" x14ac:dyDescent="0.2">
      <c r="A18" s="166"/>
      <c r="C18" s="112" t="s">
        <v>73</v>
      </c>
      <c r="D18" s="119"/>
      <c r="E18" s="119"/>
      <c r="F18" s="36" t="s">
        <v>17</v>
      </c>
      <c r="H18" s="35"/>
      <c r="I18" s="8"/>
      <c r="J18" s="155" t="s">
        <v>74</v>
      </c>
      <c r="K18" s="119"/>
      <c r="L18" s="119"/>
      <c r="M18" s="35"/>
      <c r="N18" s="8"/>
      <c r="O18" s="6"/>
      <c r="Q18" s="6"/>
      <c r="R18" s="8"/>
      <c r="T18" s="8"/>
      <c r="U18" s="160" t="s">
        <v>88</v>
      </c>
      <c r="V18" s="119"/>
      <c r="W18" s="119"/>
      <c r="X18" s="119"/>
      <c r="AR18" s="25" t="s">
        <v>1</v>
      </c>
      <c r="AS18" s="25">
        <v>33</v>
      </c>
      <c r="AT18" s="25">
        <v>11</v>
      </c>
      <c r="AU18" s="25">
        <v>22</v>
      </c>
      <c r="AV18" s="25">
        <v>0.82</v>
      </c>
      <c r="AW18" s="25">
        <v>1.23</v>
      </c>
      <c r="AX18" s="25">
        <v>1.78</v>
      </c>
      <c r="AY18" s="25">
        <v>2.67</v>
      </c>
      <c r="AZ18" s="25">
        <v>2.67</v>
      </c>
      <c r="BA18" s="25">
        <v>4.0049999999999999</v>
      </c>
    </row>
    <row r="19" spans="1:53" s="30" customFormat="1" ht="12" customHeight="1" x14ac:dyDescent="0.15">
      <c r="A19" s="166"/>
      <c r="C19" s="9"/>
      <c r="D19" s="152">
        <v>1875</v>
      </c>
      <c r="E19" s="10"/>
      <c r="F19" s="36"/>
      <c r="H19" s="35"/>
      <c r="I19" s="8"/>
      <c r="J19" s="156"/>
      <c r="K19" s="119"/>
      <c r="L19" s="119"/>
      <c r="M19" s="35"/>
      <c r="N19" s="8"/>
      <c r="O19" s="6"/>
      <c r="Q19" s="6"/>
      <c r="R19" s="8"/>
      <c r="T19" s="8"/>
      <c r="U19" s="9"/>
      <c r="V19" s="157">
        <v>1925</v>
      </c>
      <c r="W19" s="35"/>
      <c r="AB19" s="149" t="s">
        <v>75</v>
      </c>
      <c r="AC19" s="119"/>
      <c r="AD19" s="126">
        <v>27</v>
      </c>
      <c r="AE19" s="119"/>
      <c r="AR19" s="25" t="s">
        <v>1</v>
      </c>
      <c r="AS19" s="25">
        <v>36</v>
      </c>
      <c r="AT19" s="25">
        <v>12</v>
      </c>
      <c r="AU19" s="25">
        <v>24</v>
      </c>
      <c r="AV19" s="25">
        <v>0.85</v>
      </c>
      <c r="AW19" s="25">
        <v>1.2749999999999999</v>
      </c>
      <c r="AX19" s="25">
        <v>1.86</v>
      </c>
      <c r="AY19" s="25">
        <v>2.79</v>
      </c>
      <c r="AZ19" s="25">
        <v>2.79</v>
      </c>
      <c r="BA19" s="25">
        <v>4.1849999999999996</v>
      </c>
    </row>
    <row r="20" spans="1:53" s="30" customFormat="1" ht="12" customHeight="1" x14ac:dyDescent="0.15">
      <c r="A20" s="166"/>
      <c r="C20" s="36"/>
      <c r="D20" s="153"/>
      <c r="E20" s="35"/>
      <c r="F20" s="36"/>
      <c r="H20" s="6"/>
      <c r="I20" s="8"/>
      <c r="J20" s="11"/>
      <c r="K20" s="2"/>
      <c r="M20" s="6"/>
      <c r="N20" s="8"/>
      <c r="O20" s="6"/>
      <c r="Q20" s="11"/>
      <c r="R20" s="12"/>
      <c r="T20" s="8"/>
      <c r="U20" s="36"/>
      <c r="V20" s="153"/>
      <c r="W20" s="35"/>
      <c r="AB20" s="149" t="s">
        <v>76</v>
      </c>
      <c r="AC20" s="119"/>
      <c r="AD20" s="120">
        <f>VLOOKUP(AD19,AS14:BA22,5)</f>
        <v>1.1399999999999999</v>
      </c>
      <c r="AE20" s="119"/>
      <c r="AF20" s="101" t="s">
        <v>67</v>
      </c>
      <c r="AG20" s="119"/>
      <c r="AH20" s="119"/>
      <c r="AR20" s="25" t="s">
        <v>1</v>
      </c>
      <c r="AS20" s="25">
        <v>39</v>
      </c>
      <c r="AT20" s="25">
        <v>13</v>
      </c>
      <c r="AU20" s="25">
        <v>26</v>
      </c>
      <c r="AV20" s="25">
        <v>0.88</v>
      </c>
      <c r="AW20" s="25">
        <v>1.32</v>
      </c>
      <c r="AX20" s="25">
        <v>1.94</v>
      </c>
      <c r="AY20" s="25">
        <v>2.91</v>
      </c>
      <c r="AZ20" s="25">
        <v>2.91</v>
      </c>
      <c r="BA20" s="25">
        <v>4.3650000000000002</v>
      </c>
    </row>
    <row r="21" spans="1:53" s="30" customFormat="1" ht="12" customHeight="1" x14ac:dyDescent="0.15">
      <c r="A21" s="166"/>
      <c r="C21" s="36"/>
      <c r="D21" s="153"/>
      <c r="E21" s="35"/>
      <c r="F21" s="36"/>
      <c r="H21" s="6"/>
      <c r="J21" s="7"/>
      <c r="K21" s="2"/>
      <c r="L21" s="7"/>
      <c r="N21" s="8"/>
      <c r="O21" s="6"/>
      <c r="Q21" s="13"/>
      <c r="R21" s="14"/>
      <c r="T21" s="8"/>
      <c r="U21" s="36"/>
      <c r="V21" s="153"/>
      <c r="W21" s="35"/>
      <c r="AR21" s="25" t="s">
        <v>1</v>
      </c>
      <c r="AS21" s="25"/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</row>
    <row r="22" spans="1:53" s="30" customFormat="1" ht="12" customHeight="1" x14ac:dyDescent="0.15">
      <c r="A22" s="166"/>
      <c r="C22" s="15"/>
      <c r="D22" s="154"/>
      <c r="E22" s="16"/>
      <c r="F22" s="36"/>
      <c r="G22" s="17"/>
      <c r="H22" s="11"/>
      <c r="I22" s="12"/>
      <c r="M22" s="11"/>
      <c r="N22" s="12"/>
      <c r="O22" s="6"/>
      <c r="P22" s="159" t="s">
        <v>89</v>
      </c>
      <c r="Q22" s="18"/>
      <c r="R22" s="19"/>
      <c r="T22" s="8"/>
      <c r="U22" s="15"/>
      <c r="V22" s="158"/>
      <c r="W22" s="20"/>
      <c r="AB22" s="30" t="s">
        <v>30</v>
      </c>
      <c r="AR22" s="25" t="s">
        <v>1</v>
      </c>
      <c r="AS22" s="25"/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</row>
    <row r="23" spans="1:53" s="30" customFormat="1" ht="12" customHeight="1" x14ac:dyDescent="0.15">
      <c r="A23" s="166"/>
      <c r="C23" s="125" t="s">
        <v>26</v>
      </c>
      <c r="D23" s="119"/>
      <c r="E23" s="119"/>
      <c r="F23" s="36"/>
      <c r="G23" s="143" t="s">
        <v>77</v>
      </c>
      <c r="H23" s="18"/>
      <c r="I23" s="19"/>
      <c r="L23" s="133" t="s">
        <v>77</v>
      </c>
      <c r="M23" s="18"/>
      <c r="N23" s="19"/>
      <c r="P23" s="144"/>
      <c r="Q23" s="18"/>
      <c r="R23" s="19"/>
    </row>
    <row r="24" spans="1:53" s="30" customFormat="1" ht="12" customHeight="1" x14ac:dyDescent="0.15">
      <c r="A24" s="166"/>
      <c r="C24" s="36"/>
      <c r="D24" s="36"/>
      <c r="E24" s="36"/>
      <c r="F24" s="36"/>
      <c r="G24" s="144"/>
      <c r="H24" s="18"/>
      <c r="I24" s="19"/>
      <c r="L24" s="134"/>
      <c r="M24" s="18"/>
      <c r="N24" s="19"/>
      <c r="P24" s="144"/>
      <c r="Q24" s="18"/>
      <c r="R24" s="19"/>
    </row>
    <row r="25" spans="1:53" s="30" customFormat="1" ht="12" customHeight="1" x14ac:dyDescent="0.15">
      <c r="A25" s="166"/>
      <c r="C25" s="2"/>
      <c r="D25" s="2"/>
      <c r="E25" s="2"/>
      <c r="F25" s="2"/>
      <c r="G25" s="145"/>
      <c r="H25" s="21"/>
      <c r="I25" s="22"/>
      <c r="L25" s="135"/>
      <c r="M25" s="21"/>
      <c r="N25" s="22"/>
      <c r="O25" s="2"/>
      <c r="P25" s="2"/>
      <c r="Q25" s="21"/>
      <c r="R25" s="22"/>
      <c r="S25" s="2"/>
      <c r="T25" s="2"/>
      <c r="U25" s="2"/>
      <c r="V25" s="2"/>
      <c r="W25" s="2"/>
      <c r="AR25" s="23"/>
      <c r="AS25" s="24"/>
      <c r="AT25" s="25"/>
      <c r="AU25" s="162" t="s">
        <v>18</v>
      </c>
      <c r="AV25" s="162" t="s">
        <v>19</v>
      </c>
      <c r="AW25" s="162" t="s">
        <v>20</v>
      </c>
      <c r="AX25" s="162" t="s">
        <v>21</v>
      </c>
      <c r="AY25" s="162" t="s">
        <v>22</v>
      </c>
      <c r="AZ25" s="162" t="s">
        <v>23</v>
      </c>
    </row>
    <row r="26" spans="1:53" s="30" customFormat="1" ht="12" customHeight="1" x14ac:dyDescent="0.2">
      <c r="A26" s="166"/>
      <c r="G26" s="4"/>
      <c r="H26" s="4"/>
      <c r="I26" s="4"/>
      <c r="J26" s="4"/>
      <c r="K26" s="4"/>
      <c r="L26" s="4"/>
      <c r="M26" s="4"/>
      <c r="N26" s="4"/>
      <c r="AR26" s="26" t="s">
        <v>24</v>
      </c>
      <c r="AS26" s="74">
        <v>13</v>
      </c>
      <c r="AT26" s="25" t="s">
        <v>25</v>
      </c>
      <c r="AU26" s="25">
        <v>195</v>
      </c>
      <c r="AV26" s="25">
        <v>295</v>
      </c>
      <c r="AW26" s="25">
        <v>195</v>
      </c>
      <c r="AX26" s="25">
        <v>295</v>
      </c>
      <c r="AY26" s="25">
        <v>127</v>
      </c>
      <c r="AZ26" s="25">
        <v>4</v>
      </c>
    </row>
    <row r="27" spans="1:53" s="30" customFormat="1" ht="12" customHeight="1" x14ac:dyDescent="0.2">
      <c r="A27" s="166"/>
      <c r="B27" s="36"/>
      <c r="C27" s="36"/>
      <c r="D27" s="36"/>
      <c r="E27" s="36"/>
      <c r="AR27" s="26" t="s">
        <v>24</v>
      </c>
      <c r="AS27" s="74">
        <v>16</v>
      </c>
      <c r="AT27" s="25" t="s">
        <v>25</v>
      </c>
      <c r="AU27" s="25">
        <v>195</v>
      </c>
      <c r="AV27" s="25">
        <v>295</v>
      </c>
      <c r="AW27" s="25">
        <v>195</v>
      </c>
      <c r="AX27" s="25">
        <v>295</v>
      </c>
      <c r="AY27" s="25">
        <v>199</v>
      </c>
      <c r="AZ27" s="25">
        <v>5</v>
      </c>
    </row>
    <row r="28" spans="1:53" s="30" customFormat="1" ht="20.100000000000001" customHeight="1" x14ac:dyDescent="0.2">
      <c r="A28" s="166"/>
      <c r="B28" s="97" t="s">
        <v>33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R28" s="26" t="s">
        <v>24</v>
      </c>
      <c r="AS28" s="74">
        <v>19</v>
      </c>
      <c r="AT28" s="25" t="s">
        <v>27</v>
      </c>
      <c r="AU28" s="25">
        <v>215</v>
      </c>
      <c r="AV28" s="25">
        <v>345</v>
      </c>
      <c r="AW28" s="25">
        <v>195</v>
      </c>
      <c r="AX28" s="25">
        <v>345</v>
      </c>
      <c r="AY28" s="25">
        <v>287</v>
      </c>
      <c r="AZ28" s="25">
        <v>6</v>
      </c>
    </row>
    <row r="29" spans="1:53" s="30" customFormat="1" ht="12" customHeight="1" x14ac:dyDescent="0.2">
      <c r="A29" s="166"/>
      <c r="L29" s="36"/>
      <c r="M29" s="36"/>
      <c r="N29" s="75"/>
      <c r="O29" s="36"/>
      <c r="P29" s="36"/>
      <c r="S29" s="76"/>
      <c r="T29" s="76"/>
      <c r="U29" s="76"/>
      <c r="W29" s="34"/>
      <c r="X29" s="34"/>
      <c r="Y29" s="34"/>
      <c r="AR29" s="26" t="s">
        <v>24</v>
      </c>
      <c r="AS29" s="74">
        <v>22</v>
      </c>
      <c r="AT29" s="25" t="s">
        <v>27</v>
      </c>
      <c r="AU29" s="27">
        <v>215</v>
      </c>
      <c r="AV29" s="25">
        <v>345</v>
      </c>
      <c r="AW29" s="25">
        <v>195</v>
      </c>
      <c r="AX29" s="25">
        <v>345</v>
      </c>
      <c r="AY29" s="25">
        <v>387</v>
      </c>
      <c r="AZ29" s="25">
        <v>7</v>
      </c>
    </row>
    <row r="30" spans="1:53" s="30" customFormat="1" ht="12" customHeight="1" x14ac:dyDescent="0.2">
      <c r="A30" s="166"/>
      <c r="D30" s="30" t="s">
        <v>34</v>
      </c>
      <c r="AR30" s="26" t="s">
        <v>24</v>
      </c>
      <c r="AS30" s="74">
        <v>25</v>
      </c>
      <c r="AT30" s="25" t="s">
        <v>27</v>
      </c>
      <c r="AU30" s="27">
        <v>215</v>
      </c>
      <c r="AV30" s="25">
        <v>345</v>
      </c>
      <c r="AW30" s="25">
        <v>195</v>
      </c>
      <c r="AX30" s="25">
        <v>345</v>
      </c>
      <c r="AY30" s="25">
        <v>507</v>
      </c>
      <c r="AZ30" s="25">
        <v>8</v>
      </c>
    </row>
    <row r="31" spans="1:53" s="30" customFormat="1" ht="12" customHeight="1" x14ac:dyDescent="0.2">
      <c r="A31" s="166"/>
      <c r="G31" s="81" t="s">
        <v>90</v>
      </c>
      <c r="H31" s="119"/>
      <c r="I31" s="119"/>
      <c r="J31" s="119"/>
      <c r="K31" s="119"/>
      <c r="L31" s="119"/>
      <c r="M31" s="81" t="s">
        <v>35</v>
      </c>
      <c r="N31" s="119"/>
      <c r="O31" s="119"/>
      <c r="P31" s="119"/>
      <c r="AR31" s="26" t="s">
        <v>24</v>
      </c>
      <c r="AS31" s="28">
        <v>32</v>
      </c>
      <c r="AT31" s="25" t="s">
        <v>28</v>
      </c>
      <c r="AU31" s="27">
        <v>195</v>
      </c>
      <c r="AV31" s="25">
        <v>390</v>
      </c>
      <c r="AW31" s="25">
        <v>195</v>
      </c>
      <c r="AX31" s="25">
        <v>390</v>
      </c>
      <c r="AY31" s="25">
        <v>791</v>
      </c>
      <c r="AZ31" s="25">
        <v>10</v>
      </c>
    </row>
    <row r="32" spans="1:53" s="30" customFormat="1" ht="12" customHeight="1" x14ac:dyDescent="0.2">
      <c r="A32" s="166"/>
      <c r="E32" s="120" t="s">
        <v>36</v>
      </c>
      <c r="F32" s="119"/>
      <c r="G32" s="30" t="s">
        <v>37</v>
      </c>
      <c r="H32" s="148">
        <v>190.8</v>
      </c>
      <c r="I32" s="119"/>
      <c r="J32" s="119"/>
      <c r="K32" s="119"/>
      <c r="L32" s="36" t="s">
        <v>91</v>
      </c>
      <c r="M32" s="148">
        <v>128.69999999999999</v>
      </c>
      <c r="N32" s="119"/>
      <c r="O32" s="119"/>
      <c r="P32" s="119"/>
      <c r="Q32" s="120" t="s">
        <v>37</v>
      </c>
      <c r="R32" s="119"/>
      <c r="S32" s="118">
        <f>ROUND(H32+M32,1)</f>
        <v>319.5</v>
      </c>
      <c r="T32" s="119"/>
      <c r="U32" s="119"/>
      <c r="V32" s="36" t="s">
        <v>38</v>
      </c>
      <c r="W32" s="30" t="s">
        <v>92</v>
      </c>
      <c r="Z32" s="34"/>
      <c r="AA32" s="34"/>
      <c r="AB32" s="34"/>
      <c r="AR32" s="26" t="s">
        <v>24</v>
      </c>
      <c r="AS32" s="28">
        <v>35</v>
      </c>
      <c r="AT32" s="25" t="s">
        <v>28</v>
      </c>
      <c r="AU32" s="27">
        <v>195</v>
      </c>
      <c r="AV32" s="25">
        <v>390</v>
      </c>
      <c r="AW32" s="25">
        <v>195</v>
      </c>
      <c r="AX32" s="25">
        <v>390</v>
      </c>
      <c r="AY32" s="25">
        <v>957</v>
      </c>
      <c r="AZ32" s="25">
        <v>11</v>
      </c>
    </row>
    <row r="33" spans="1:52" s="30" customFormat="1" ht="12" customHeight="1" x14ac:dyDescent="0.2">
      <c r="A33" s="166"/>
      <c r="M33" s="81" t="s">
        <v>36</v>
      </c>
      <c r="N33" s="119"/>
      <c r="O33" s="119"/>
      <c r="P33" s="119"/>
      <c r="S33" s="81" t="s">
        <v>79</v>
      </c>
      <c r="T33" s="119"/>
      <c r="U33" s="31"/>
      <c r="V33" s="81" t="s">
        <v>41</v>
      </c>
      <c r="W33" s="119"/>
      <c r="AR33" s="26" t="s">
        <v>24</v>
      </c>
      <c r="AS33" s="28">
        <v>38</v>
      </c>
      <c r="AT33" s="25" t="s">
        <v>28</v>
      </c>
      <c r="AU33" s="27">
        <v>195</v>
      </c>
      <c r="AV33" s="25">
        <v>390</v>
      </c>
      <c r="AW33" s="25">
        <v>195</v>
      </c>
      <c r="AX33" s="25">
        <v>390</v>
      </c>
      <c r="AY33" s="25">
        <v>1140</v>
      </c>
      <c r="AZ33" s="25">
        <v>12</v>
      </c>
    </row>
    <row r="34" spans="1:52" s="30" customFormat="1" ht="12" customHeight="1" x14ac:dyDescent="0.2">
      <c r="A34" s="166"/>
      <c r="E34" s="30" t="s">
        <v>80</v>
      </c>
      <c r="M34" s="118">
        <f>S32</f>
        <v>319.5</v>
      </c>
      <c r="N34" s="119"/>
      <c r="O34" s="119"/>
      <c r="P34" s="119"/>
      <c r="Q34" s="120" t="s">
        <v>43</v>
      </c>
      <c r="R34" s="119"/>
      <c r="S34" s="148">
        <v>1</v>
      </c>
      <c r="T34" s="119"/>
      <c r="U34" s="30" t="s">
        <v>43</v>
      </c>
      <c r="V34" s="124">
        <f>V7</f>
        <v>1</v>
      </c>
      <c r="W34" s="119"/>
      <c r="X34" s="30" t="s">
        <v>37</v>
      </c>
      <c r="Y34" s="118">
        <f>ROUND(M34*S34*V34,1)</f>
        <v>319.5</v>
      </c>
      <c r="Z34" s="119"/>
      <c r="AA34" s="119"/>
      <c r="AB34" s="36" t="s">
        <v>38</v>
      </c>
      <c r="AR34" s="26" t="s">
        <v>24</v>
      </c>
      <c r="AS34" s="28">
        <v>41</v>
      </c>
      <c r="AT34" s="25" t="s">
        <v>32</v>
      </c>
      <c r="AU34" s="27">
        <v>195</v>
      </c>
      <c r="AV34" s="25">
        <v>490</v>
      </c>
      <c r="AW34" s="25">
        <v>195</v>
      </c>
      <c r="AX34" s="25">
        <v>490</v>
      </c>
      <c r="AY34" s="25">
        <v>1340</v>
      </c>
      <c r="AZ34" s="25">
        <v>13</v>
      </c>
    </row>
    <row r="35" spans="1:52" s="30" customFormat="1" ht="12" customHeight="1" x14ac:dyDescent="0.2">
      <c r="A35" s="166"/>
      <c r="Q35" s="36"/>
      <c r="R35" s="36"/>
      <c r="AR35" s="29"/>
      <c r="AT35" s="31"/>
    </row>
    <row r="36" spans="1:52" s="30" customFormat="1" ht="12" customHeight="1" x14ac:dyDescent="0.15">
      <c r="A36" s="166"/>
      <c r="Q36" s="36"/>
      <c r="R36" s="36"/>
    </row>
    <row r="37" spans="1:52" s="30" customFormat="1" ht="20.100000000000001" customHeight="1" x14ac:dyDescent="0.15">
      <c r="A37" s="166"/>
      <c r="B37" s="97" t="s">
        <v>98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52" s="30" customFormat="1" ht="12" customHeight="1" x14ac:dyDescent="0.2">
      <c r="A38" s="166"/>
      <c r="Z38" s="81" t="s">
        <v>45</v>
      </c>
      <c r="AA38" s="119"/>
      <c r="AB38" s="119"/>
    </row>
    <row r="39" spans="1:52" s="30" customFormat="1" ht="12" customHeight="1" x14ac:dyDescent="0.15">
      <c r="A39" s="166"/>
      <c r="D39" s="30" t="s">
        <v>46</v>
      </c>
      <c r="S39" s="120" t="s">
        <v>81</v>
      </c>
      <c r="T39" s="119"/>
      <c r="U39" s="30" t="s">
        <v>37</v>
      </c>
      <c r="V39" s="118">
        <f>H32</f>
        <v>190.8</v>
      </c>
      <c r="W39" s="119"/>
      <c r="X39" s="119"/>
      <c r="Y39" s="36" t="s">
        <v>43</v>
      </c>
      <c r="Z39" s="122">
        <f>D19/1000</f>
        <v>1.875</v>
      </c>
      <c r="AA39" s="119"/>
      <c r="AB39" s="119"/>
    </row>
    <row r="40" spans="1:52" s="30" customFormat="1" ht="12" customHeight="1" x14ac:dyDescent="0.2">
      <c r="A40" s="166"/>
      <c r="S40" s="31"/>
      <c r="T40" s="31"/>
      <c r="U40" s="32" t="s">
        <v>91</v>
      </c>
      <c r="V40" s="118">
        <f>M32</f>
        <v>128.69999999999999</v>
      </c>
      <c r="W40" s="119"/>
      <c r="X40" s="119"/>
      <c r="Y40" s="36" t="s">
        <v>43</v>
      </c>
      <c r="Z40" s="122">
        <f>V19/1000</f>
        <v>1.925</v>
      </c>
      <c r="AA40" s="119"/>
      <c r="AB40" s="119"/>
      <c r="AC40" s="36" t="s">
        <v>44</v>
      </c>
      <c r="AD40" s="127">
        <f>ROUND(V39*Z39+V40*Z40,1)</f>
        <v>605.5</v>
      </c>
      <c r="AE40" s="119"/>
      <c r="AF40" s="119"/>
      <c r="AG40" s="30" t="s">
        <v>82</v>
      </c>
    </row>
    <row r="41" spans="1:52" s="30" customFormat="1" ht="12" customHeight="1" x14ac:dyDescent="0.2">
      <c r="A41" s="166"/>
      <c r="S41" s="31"/>
      <c r="T41" s="31"/>
      <c r="U41" s="31"/>
      <c r="V41" s="31"/>
      <c r="W41" s="31"/>
      <c r="X41" s="31"/>
      <c r="Y41" s="1"/>
      <c r="Z41" s="81" t="s">
        <v>93</v>
      </c>
      <c r="AA41" s="119"/>
      <c r="AB41" s="119"/>
      <c r="AC41" s="31"/>
      <c r="AD41" s="31"/>
      <c r="AE41" s="31"/>
      <c r="AF41" s="31"/>
      <c r="AG41" s="31"/>
    </row>
    <row r="42" spans="1:52" s="30" customFormat="1" ht="12" customHeight="1" x14ac:dyDescent="0.2">
      <c r="A42" s="166"/>
      <c r="D42" s="30" t="s">
        <v>50</v>
      </c>
      <c r="S42" s="120" t="s">
        <v>51</v>
      </c>
      <c r="T42" s="119"/>
      <c r="U42" s="30" t="s">
        <v>37</v>
      </c>
      <c r="V42" s="118">
        <f>AD40</f>
        <v>605.5</v>
      </c>
      <c r="W42" s="119"/>
      <c r="X42" s="119"/>
      <c r="Y42" s="36" t="s">
        <v>52</v>
      </c>
      <c r="Z42" s="128">
        <f>I10/1000</f>
        <v>3.2749999999999999</v>
      </c>
      <c r="AA42" s="119"/>
      <c r="AB42" s="119"/>
      <c r="AC42" s="36" t="s">
        <v>44</v>
      </c>
      <c r="AD42" s="127">
        <f>ROUND(V42/Z42,1)</f>
        <v>184.9</v>
      </c>
      <c r="AE42" s="119"/>
      <c r="AF42" s="119"/>
      <c r="AG42" s="36" t="s">
        <v>38</v>
      </c>
      <c r="AQ42" s="32"/>
    </row>
    <row r="43" spans="1:52" s="30" customFormat="1" ht="12" customHeight="1" x14ac:dyDescent="0.15">
      <c r="A43" s="166"/>
    </row>
    <row r="44" spans="1:52" s="30" customFormat="1" ht="12" customHeight="1" x14ac:dyDescent="0.2">
      <c r="A44" s="166"/>
      <c r="D44" s="30" t="s">
        <v>53</v>
      </c>
      <c r="K44" s="31"/>
      <c r="L44" s="31"/>
      <c r="M44" s="31"/>
      <c r="N44" s="31"/>
      <c r="O44" s="31"/>
      <c r="P44" s="31"/>
      <c r="Q44" s="31"/>
      <c r="R44" s="31"/>
      <c r="W44" s="31"/>
      <c r="X44" s="132">
        <f>ROUND(U45/AC44,2)</f>
        <v>3.15</v>
      </c>
      <c r="Y44" s="119"/>
      <c r="AC44" s="141">
        <f>VLOOKUP(AD45,AS26:AZ34,7)</f>
        <v>199</v>
      </c>
      <c r="AD44" s="119"/>
    </row>
    <row r="45" spans="1:52" s="30" customFormat="1" ht="13.5" customHeight="1" x14ac:dyDescent="0.2">
      <c r="A45" s="166"/>
      <c r="D45" s="120" t="s">
        <v>54</v>
      </c>
      <c r="E45" s="119"/>
      <c r="F45" s="130" t="s">
        <v>51</v>
      </c>
      <c r="G45" s="86"/>
      <c r="H45" s="86"/>
      <c r="I45" s="86"/>
      <c r="J45" s="120" t="s">
        <v>44</v>
      </c>
      <c r="K45" s="139">
        <f>AD42</f>
        <v>184.9</v>
      </c>
      <c r="L45" s="86"/>
      <c r="M45" s="86"/>
      <c r="N45" s="86"/>
      <c r="O45" s="2" t="s">
        <v>43</v>
      </c>
      <c r="P45" s="130" t="s">
        <v>55</v>
      </c>
      <c r="Q45" s="86"/>
      <c r="R45" s="86"/>
      <c r="S45" s="31"/>
      <c r="T45" s="120" t="s">
        <v>44</v>
      </c>
      <c r="U45" s="140">
        <f>ROUND(K45*10^3/L46,2)</f>
        <v>626.78</v>
      </c>
      <c r="V45" s="119"/>
      <c r="W45" s="119"/>
      <c r="X45" s="120" t="s">
        <v>56</v>
      </c>
      <c r="Y45" s="119"/>
      <c r="Z45" s="126">
        <v>4</v>
      </c>
      <c r="AA45" s="119"/>
      <c r="AB45" s="120" t="s">
        <v>57</v>
      </c>
      <c r="AC45" s="146" t="s">
        <v>24</v>
      </c>
      <c r="AD45" s="150">
        <v>16</v>
      </c>
      <c r="AE45" s="119"/>
      <c r="AF45" s="31"/>
    </row>
    <row r="46" spans="1:52" s="30" customFormat="1" ht="12" customHeight="1" x14ac:dyDescent="0.2">
      <c r="A46" s="166"/>
      <c r="D46" s="119"/>
      <c r="E46" s="119"/>
      <c r="F46" s="120" t="s">
        <v>58</v>
      </c>
      <c r="G46" s="119"/>
      <c r="H46" s="119"/>
      <c r="I46" s="119"/>
      <c r="J46" s="119"/>
      <c r="K46" s="31"/>
      <c r="L46" s="137">
        <f>VLOOKUP(AD45,AS26:AZ34,4)</f>
        <v>295</v>
      </c>
      <c r="M46" s="94"/>
      <c r="N46" s="94"/>
      <c r="O46" s="94"/>
      <c r="P46" s="31"/>
      <c r="Q46" s="31"/>
      <c r="R46" s="31"/>
      <c r="S46" s="31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38" t="s">
        <v>59</v>
      </c>
      <c r="AG46" s="120" t="s">
        <v>60</v>
      </c>
      <c r="AH46" s="119"/>
      <c r="AI46" s="119"/>
      <c r="AJ46" s="123">
        <f>X44/Z45</f>
        <v>0.78749999999999998</v>
      </c>
      <c r="AK46" s="119"/>
      <c r="AL46" s="30" t="s">
        <v>61</v>
      </c>
    </row>
    <row r="47" spans="1:52" s="30" customFormat="1" ht="12" customHeight="1" x14ac:dyDescent="0.15">
      <c r="A47" s="166"/>
    </row>
    <row r="48" spans="1:52" s="30" customFormat="1" ht="12" customHeight="1" x14ac:dyDescent="0.15">
      <c r="A48" s="166"/>
      <c r="T48" s="130" t="s">
        <v>94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</row>
    <row r="49" spans="1:53" s="30" customFormat="1" ht="12" customHeight="1" x14ac:dyDescent="0.15">
      <c r="A49" s="166"/>
    </row>
    <row r="50" spans="1:53" s="30" customFormat="1" ht="20.100000000000001" customHeight="1" x14ac:dyDescent="0.15">
      <c r="A50" s="166"/>
      <c r="B50" s="97" t="s">
        <v>99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53" s="30" customFormat="1" ht="12" customHeight="1" x14ac:dyDescent="0.2">
      <c r="A51" s="166"/>
      <c r="E51" s="81" t="s">
        <v>95</v>
      </c>
      <c r="F51" s="119"/>
      <c r="G51" s="119"/>
      <c r="H51" s="119"/>
      <c r="I51" s="119"/>
      <c r="Z51" s="31"/>
      <c r="AA51" s="31"/>
      <c r="AB51" s="31"/>
      <c r="AC51" s="31"/>
      <c r="AD51" s="31"/>
    </row>
    <row r="52" spans="1:53" s="30" customFormat="1" ht="12" customHeight="1" x14ac:dyDescent="0.2">
      <c r="A52" s="166"/>
      <c r="D52" s="120" t="s">
        <v>64</v>
      </c>
      <c r="E52" s="119"/>
      <c r="F52" s="126">
        <v>18</v>
      </c>
      <c r="G52" s="119"/>
      <c r="H52" s="30" t="s">
        <v>65</v>
      </c>
      <c r="K52" s="120" t="s">
        <v>66</v>
      </c>
      <c r="L52" s="119"/>
      <c r="M52" s="138">
        <f>(I12+N12)/10</f>
        <v>327.5</v>
      </c>
      <c r="N52" s="119"/>
      <c r="O52" s="119"/>
      <c r="P52" s="119"/>
      <c r="Q52" s="30" t="s">
        <v>65</v>
      </c>
      <c r="R52" s="36"/>
      <c r="Y52" s="31"/>
      <c r="Z52" s="31"/>
      <c r="AA52" s="31"/>
      <c r="AB52" s="31"/>
      <c r="AC52" s="31"/>
    </row>
    <row r="53" spans="1:53" s="30" customFormat="1" ht="13.15" customHeight="1" x14ac:dyDescent="0.2">
      <c r="A53" s="166"/>
      <c r="H53" s="81" t="s">
        <v>67</v>
      </c>
      <c r="I53" s="119"/>
      <c r="J53" s="119"/>
      <c r="K53" s="119"/>
      <c r="L53" s="119"/>
    </row>
    <row r="54" spans="1:53" s="30" customFormat="1" ht="13.5" customHeight="1" x14ac:dyDescent="0.15">
      <c r="A54" s="166"/>
      <c r="D54" s="120" t="s">
        <v>68</v>
      </c>
      <c r="E54" s="119"/>
      <c r="F54" s="119"/>
      <c r="G54" s="119"/>
      <c r="H54" s="120" t="s">
        <v>69</v>
      </c>
      <c r="I54" s="119"/>
      <c r="J54" s="127">
        <f>VLOOKUP(AD19,AS14:BA22,5)</f>
        <v>1.1399999999999999</v>
      </c>
      <c r="K54" s="119"/>
      <c r="L54" s="30" t="s">
        <v>43</v>
      </c>
      <c r="M54" s="120" t="s">
        <v>70</v>
      </c>
      <c r="N54" s="119"/>
      <c r="O54" s="119"/>
      <c r="P54" s="36" t="s">
        <v>61</v>
      </c>
      <c r="Q54" s="120" t="s">
        <v>43</v>
      </c>
      <c r="R54" s="119"/>
      <c r="S54" s="147">
        <f>F52</f>
        <v>18</v>
      </c>
      <c r="T54" s="119"/>
      <c r="U54" s="30" t="s">
        <v>43</v>
      </c>
      <c r="V54" s="118">
        <f>M52</f>
        <v>327.5</v>
      </c>
      <c r="W54" s="119"/>
      <c r="X54" s="119"/>
      <c r="Y54" s="30" t="s">
        <v>43</v>
      </c>
      <c r="Z54" s="136" t="s">
        <v>71</v>
      </c>
      <c r="AA54" s="119"/>
      <c r="AB54" s="36" t="s">
        <v>44</v>
      </c>
      <c r="AC54" s="121">
        <f>ROUND((J54*10^2)*S54*V54*10^-3,1)</f>
        <v>672</v>
      </c>
      <c r="AD54" s="119"/>
      <c r="AE54" s="119"/>
      <c r="AF54" s="36" t="str">
        <f>IF(AC54="","",IF(AC54&lt;AG54,"&lt;","&gt;"))</f>
        <v>&gt;</v>
      </c>
      <c r="AG54" s="142">
        <f>Y34</f>
        <v>319.5</v>
      </c>
      <c r="AH54" s="119"/>
      <c r="AI54" s="119"/>
      <c r="AJ54" s="36" t="s">
        <v>38</v>
      </c>
      <c r="AK54" s="30" t="s">
        <v>56</v>
      </c>
      <c r="AL54" s="127" t="str">
        <f>IF(AG54="","",IF(AF54="&lt;","NG","OK"))</f>
        <v>OK</v>
      </c>
      <c r="AM54" s="119"/>
    </row>
    <row r="55" spans="1:53" s="30" customFormat="1" ht="12" customHeight="1" x14ac:dyDescent="0.2">
      <c r="A55" s="166"/>
      <c r="W55" s="31"/>
      <c r="X55" s="31"/>
      <c r="Y55" s="31"/>
      <c r="Z55" s="31"/>
      <c r="AA55" s="31"/>
      <c r="AB55" s="31"/>
      <c r="AC55" s="38" t="s">
        <v>59</v>
      </c>
      <c r="AD55" s="120" t="s">
        <v>60</v>
      </c>
      <c r="AE55" s="119"/>
      <c r="AF55" s="119"/>
      <c r="AG55" s="123">
        <f>AG54/AC54</f>
        <v>0.47544642857142855</v>
      </c>
      <c r="AH55" s="119"/>
      <c r="AI55" s="30" t="s">
        <v>61</v>
      </c>
      <c r="AJ55" s="31"/>
      <c r="AM55" s="31"/>
    </row>
    <row r="56" spans="1:53" s="45" customFormat="1" x14ac:dyDescent="0.2">
      <c r="A56" s="165"/>
      <c r="U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0"/>
      <c r="AK56" s="40"/>
      <c r="AL56" s="40"/>
      <c r="AM56" s="31"/>
      <c r="AN56" s="30"/>
      <c r="AO56" s="30"/>
      <c r="AP56" s="30"/>
    </row>
    <row r="57" spans="1:53" s="45" customFormat="1" x14ac:dyDescent="0.2">
      <c r="A57" s="165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0"/>
      <c r="AK57" s="40"/>
      <c r="AL57" s="40"/>
      <c r="AM57" s="31"/>
      <c r="AN57" s="30"/>
      <c r="AO57" s="30"/>
      <c r="AP57" s="30"/>
    </row>
    <row r="58" spans="1:53" s="45" customFormat="1" x14ac:dyDescent="0.2">
      <c r="A58" s="167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30"/>
      <c r="AR58" s="31"/>
      <c r="AS58" s="36" t="str">
        <f>IF(AT58="","","x")</f>
        <v/>
      </c>
      <c r="AT58" s="80"/>
      <c r="AU58" s="36"/>
      <c r="AV58" s="79"/>
      <c r="AW58" s="31"/>
      <c r="AX58" s="31"/>
      <c r="AY58" s="31"/>
      <c r="AZ58" s="31"/>
    </row>
    <row r="59" spans="1:53" s="45" customFormat="1" x14ac:dyDescent="0.2">
      <c r="A59" s="167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30"/>
      <c r="AR59" s="31"/>
      <c r="AS59" s="36"/>
      <c r="AT59" s="31"/>
      <c r="AU59" s="36"/>
      <c r="AV59" s="79"/>
      <c r="AW59" s="31"/>
      <c r="AX59" s="31"/>
      <c r="AY59" s="31"/>
      <c r="AZ59" s="31"/>
    </row>
    <row r="60" spans="1:53" s="45" customFormat="1" x14ac:dyDescent="0.2">
      <c r="A60" s="167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AN60" s="30"/>
      <c r="AR60" s="31"/>
      <c r="AS60" s="36"/>
      <c r="AT60" s="31"/>
      <c r="AU60" s="36"/>
      <c r="AV60" s="79"/>
      <c r="AW60" s="31"/>
      <c r="AX60" s="31"/>
      <c r="AY60" s="31"/>
      <c r="AZ60" s="31"/>
    </row>
    <row r="61" spans="1:53" s="45" customFormat="1" x14ac:dyDescent="0.2">
      <c r="A61" s="167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AN61" s="40"/>
      <c r="AO61" s="30"/>
      <c r="AP61" s="30"/>
      <c r="AR61" s="31"/>
      <c r="AS61" s="31"/>
      <c r="AT61" s="31"/>
      <c r="AU61" s="31"/>
      <c r="AV61" s="31"/>
      <c r="AW61" s="31"/>
      <c r="AX61" s="31"/>
      <c r="AY61" s="31"/>
      <c r="AZ61" s="31"/>
    </row>
    <row r="62" spans="1:53" s="45" customFormat="1" x14ac:dyDescent="0.2">
      <c r="A62" s="167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AN62" s="40"/>
      <c r="AO62" s="30"/>
      <c r="AP62" s="30"/>
      <c r="AR62" s="31"/>
      <c r="AS62" s="31"/>
      <c r="AT62" s="31"/>
      <c r="AU62" s="31"/>
      <c r="AV62" s="31"/>
      <c r="AW62" s="31"/>
      <c r="AX62" s="31"/>
      <c r="AY62" s="31"/>
      <c r="AZ62" s="31"/>
    </row>
    <row r="63" spans="1:53" s="45" customFormat="1" x14ac:dyDescent="0.2">
      <c r="A63" s="167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30"/>
      <c r="AP63" s="30"/>
      <c r="AQ63" s="30"/>
      <c r="AR63" s="40"/>
      <c r="AS63" s="40"/>
      <c r="AT63" s="40"/>
      <c r="AU63" s="40"/>
      <c r="AV63" s="40"/>
      <c r="AW63" s="40"/>
      <c r="AX63" s="40"/>
      <c r="AY63" s="40"/>
      <c r="AZ63" s="40"/>
      <c r="BA63" s="31"/>
    </row>
    <row r="64" spans="1:53" s="45" customFormat="1" x14ac:dyDescent="0.2">
      <c r="A64" s="16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30"/>
      <c r="AP64" s="30"/>
      <c r="AQ64" s="30"/>
      <c r="AR64" s="40"/>
      <c r="AS64" s="40"/>
      <c r="AT64" s="40"/>
      <c r="AU64" s="40"/>
      <c r="AV64" s="40"/>
      <c r="AW64" s="40"/>
      <c r="AX64" s="40"/>
      <c r="AY64" s="40"/>
      <c r="AZ64" s="40"/>
      <c r="BA64" s="31"/>
    </row>
    <row r="65" spans="1:53" s="31" customFormat="1" x14ac:dyDescent="0.2">
      <c r="A65" s="167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Q65" s="36"/>
      <c r="AR65" s="40"/>
      <c r="AS65" s="40"/>
      <c r="AT65" s="40"/>
      <c r="AU65" s="40"/>
      <c r="AV65" s="40"/>
      <c r="AW65" s="40"/>
      <c r="AX65" s="40"/>
      <c r="AY65" s="40"/>
      <c r="AZ65" s="40"/>
    </row>
    <row r="66" spans="1:53" s="31" customFormat="1" x14ac:dyDescent="0.2">
      <c r="A66" s="167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Q66" s="36"/>
      <c r="AR66" s="40"/>
      <c r="AS66" s="40"/>
      <c r="AT66" s="40"/>
      <c r="AU66" s="40"/>
      <c r="AV66" s="40"/>
      <c r="AW66" s="40"/>
      <c r="AX66" s="40"/>
      <c r="AY66" s="40"/>
      <c r="AZ66" s="40"/>
    </row>
    <row r="67" spans="1:53" s="31" customFormat="1" x14ac:dyDescent="0.2">
      <c r="A67" s="16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Q67" s="36"/>
      <c r="AR67" s="40"/>
      <c r="AS67" s="40"/>
      <c r="AT67" s="40"/>
      <c r="AU67" s="40"/>
      <c r="AV67" s="40"/>
      <c r="AW67" s="40"/>
      <c r="AX67" s="40"/>
      <c r="AY67" s="40"/>
      <c r="AZ67" s="40"/>
    </row>
    <row r="68" spans="1:53" s="31" customFormat="1" x14ac:dyDescent="0.2">
      <c r="A68" s="16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79"/>
      <c r="AR68" s="40"/>
      <c r="AS68" s="40"/>
      <c r="AT68" s="40"/>
      <c r="AU68" s="40"/>
      <c r="AV68" s="40"/>
      <c r="AW68" s="40"/>
      <c r="AX68" s="40"/>
      <c r="AY68" s="40"/>
      <c r="AZ68" s="40"/>
      <c r="BA68" s="40"/>
    </row>
    <row r="69" spans="1:53" s="31" customFormat="1" x14ac:dyDescent="0.2">
      <c r="A69" s="167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79"/>
      <c r="AR69" s="40"/>
      <c r="AS69" s="40"/>
      <c r="AT69" s="40"/>
      <c r="AU69" s="40"/>
      <c r="AV69" s="40"/>
      <c r="AW69" s="40"/>
      <c r="AX69" s="40"/>
      <c r="AY69" s="40"/>
      <c r="AZ69" s="40"/>
      <c r="BA69" s="40"/>
    </row>
  </sheetData>
  <mergeCells count="88">
    <mergeCell ref="AG55:AH55"/>
    <mergeCell ref="B2:AC2"/>
    <mergeCell ref="V7:W7"/>
    <mergeCell ref="Z41:AB41"/>
    <mergeCell ref="AB19:AC19"/>
    <mergeCell ref="H32:K32"/>
    <mergeCell ref="D19:D22"/>
    <mergeCell ref="J18:L19"/>
    <mergeCell ref="D54:G54"/>
    <mergeCell ref="E51:I51"/>
    <mergeCell ref="Q34:R34"/>
    <mergeCell ref="M52:P52"/>
    <mergeCell ref="S34:T34"/>
    <mergeCell ref="J54:K54"/>
    <mergeCell ref="F52:G52"/>
    <mergeCell ref="AG46:AI46"/>
    <mergeCell ref="Q32:R32"/>
    <mergeCell ref="S54:T54"/>
    <mergeCell ref="H53:L53"/>
    <mergeCell ref="M54:O54"/>
    <mergeCell ref="T48:AM48"/>
    <mergeCell ref="AJ46:AK46"/>
    <mergeCell ref="AD45:AE46"/>
    <mergeCell ref="Z39:AB39"/>
    <mergeCell ref="Y34:AA34"/>
    <mergeCell ref="AC54:AE54"/>
    <mergeCell ref="Z40:AB40"/>
    <mergeCell ref="L46:O46"/>
    <mergeCell ref="Z54:AA54"/>
    <mergeCell ref="D52:E52"/>
    <mergeCell ref="Z38:AB38"/>
    <mergeCell ref="AD19:AE19"/>
    <mergeCell ref="M34:P34"/>
    <mergeCell ref="B50:AC50"/>
    <mergeCell ref="K45:N45"/>
    <mergeCell ref="U45:W46"/>
    <mergeCell ref="AC44:AD44"/>
    <mergeCell ref="G23:G25"/>
    <mergeCell ref="AC45:AC46"/>
    <mergeCell ref="V42:X42"/>
    <mergeCell ref="M31:P31"/>
    <mergeCell ref="E32:F32"/>
    <mergeCell ref="AB20:AC20"/>
    <mergeCell ref="AB45:AB46"/>
    <mergeCell ref="U18:X18"/>
    <mergeCell ref="T45:T46"/>
    <mergeCell ref="AD40:AF40"/>
    <mergeCell ref="R12:T12"/>
    <mergeCell ref="V40:X40"/>
    <mergeCell ref="S42:T42"/>
    <mergeCell ref="X45:Y46"/>
    <mergeCell ref="AD20:AE20"/>
    <mergeCell ref="C18:E18"/>
    <mergeCell ref="N12:Q12"/>
    <mergeCell ref="Z45:AA46"/>
    <mergeCell ref="AL54:AM54"/>
    <mergeCell ref="M33:P33"/>
    <mergeCell ref="H54:I54"/>
    <mergeCell ref="V33:W33"/>
    <mergeCell ref="B28:AC28"/>
    <mergeCell ref="S39:T39"/>
    <mergeCell ref="Q54:R54"/>
    <mergeCell ref="Z42:AB42"/>
    <mergeCell ref="V54:X54"/>
    <mergeCell ref="I12:M12"/>
    <mergeCell ref="I10:Q10"/>
    <mergeCell ref="S32:U32"/>
    <mergeCell ref="AF20:AH20"/>
    <mergeCell ref="C23:E23"/>
    <mergeCell ref="J45:J46"/>
    <mergeCell ref="K52:L52"/>
    <mergeCell ref="AD55:AF55"/>
    <mergeCell ref="AD42:AF42"/>
    <mergeCell ref="G31:L31"/>
    <mergeCell ref="P45:R45"/>
    <mergeCell ref="S33:T33"/>
    <mergeCell ref="P22:P24"/>
    <mergeCell ref="F45:I45"/>
    <mergeCell ref="AG54:AI54"/>
    <mergeCell ref="X44:Y44"/>
    <mergeCell ref="D45:E46"/>
    <mergeCell ref="L23:L25"/>
    <mergeCell ref="F46:I46"/>
    <mergeCell ref="B37:AC37"/>
    <mergeCell ref="M32:P32"/>
    <mergeCell ref="V39:X39"/>
    <mergeCell ref="V19:V22"/>
    <mergeCell ref="V34:W34"/>
  </mergeCells>
  <phoneticPr fontId="1"/>
  <conditionalFormatting sqref="AL54">
    <cfRule type="cellIs" dxfId="1" priority="1" operator="equal">
      <formula>"OK"</formula>
    </cfRule>
    <cfRule type="cellIs" dxfId="0" priority="2" operator="equal">
      <formula>"NG"</formula>
    </cfRule>
  </conditionalFormatting>
  <dataValidations disablePrompts="1" count="1">
    <dataValidation type="list" allowBlank="1" showInputMessage="1" showErrorMessage="1" sqref="AD19:AE19" xr:uid="{00000000-0002-0000-0200-000000000000}">
      <formula1>FC</formula1>
    </dataValidation>
  </dataValidations>
  <pageMargins left="0.59055118110236215" right="0.5905511811023621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屋外階段</vt:lpstr>
      <vt:lpstr>EV</vt:lpstr>
      <vt:lpstr>屋外階段+EV</vt:lpstr>
      <vt:lpstr>EV!FC</vt:lpstr>
      <vt:lpstr>屋外階段!FC</vt:lpstr>
      <vt:lpstr>'屋外階段+EV'!FC</vt:lpstr>
      <vt:lpstr>EV!Print_Area</vt:lpstr>
      <vt:lpstr>屋外階段!Print_Area</vt:lpstr>
      <vt:lpstr>'屋外階段+EV'!Print_Area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116004 仁野　陽日</dc:creator>
  <cp:lastModifiedBy>菅沼田 直人</cp:lastModifiedBy>
  <cp:lastPrinted>2026-01-19T09:03:10Z</cp:lastPrinted>
  <dcterms:created xsi:type="dcterms:W3CDTF">2007-10-24T05:40:07Z</dcterms:created>
  <dcterms:modified xsi:type="dcterms:W3CDTF">2026-06-23T22:42:10Z</dcterms:modified>
</cp:coreProperties>
</file>